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ooks" sheetId="1" r:id="rId4"/>
    <sheet name="Non-Book Merchandise" sheetId="2" r:id="rId5"/>
  </sheets>
</workbook>
</file>

<file path=xl/sharedStrings.xml><?xml version="1.0" encoding="utf-8"?>
<sst xmlns="http://schemas.openxmlformats.org/spreadsheetml/2006/main" uniqueCount="44">
  <si>
    <t>Buying Budget - Books</t>
  </si>
  <si>
    <t>Prior Year Sales</t>
  </si>
  <si>
    <t>Input these cells with your data</t>
  </si>
  <si>
    <t>% increase planned</t>
  </si>
  <si>
    <t>Projected Sales</t>
  </si>
  <si>
    <t>COGS % (Avg)</t>
  </si>
  <si>
    <t>COGS (Est)</t>
  </si>
  <si>
    <t xml:space="preserve">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</si>
  <si>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</si>
  <si>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</si>
  <si>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</si>
  <si>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</si>
  <si>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</si>
  <si>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</si>
  <si>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</si>
  <si>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</si>
  <si>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</si>
  <si>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</si>
  <si>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</si>
  <si>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</si>
  <si>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Total </t>
  </si>
  <si>
    <t>Notes</t>
  </si>
  <si>
    <t>Projected Monthly Sales - BOOKS</t>
  </si>
  <si>
    <t>Assumes same % increase as projected for the full year (B4)</t>
  </si>
  <si>
    <t>BEGINNING ON-HAND INVENTORY</t>
  </si>
  <si>
    <t>Obtain figure from POS system for Book Department</t>
  </si>
  <si>
    <t xml:space="preserve">  Less VENDOR RETURNS</t>
  </si>
  <si>
    <t>Industry average is 11% of annual purchases; schedule before &amp; after peak seasons</t>
  </si>
  <si>
    <t xml:space="preserve">  Less COST OF GOODS SOLD</t>
  </si>
  <si>
    <t>ENDING ON-HAND INVENTORY</t>
  </si>
  <si>
    <t>Determine what inventory level you want to be at the close of the month</t>
  </si>
  <si>
    <t>BUYING BUDGET / Open to Buy</t>
  </si>
  <si>
    <t>QUARTERLY BUDGET</t>
  </si>
  <si>
    <t>Gives rough estimate to correspond with seasonal catalogs</t>
  </si>
  <si>
    <t>Annual Inventory Turn (est)</t>
  </si>
  <si>
    <t>COGS divided by Avg Inventory at Cost</t>
  </si>
  <si>
    <t>Book Sales - Prior Year</t>
  </si>
  <si>
    <t>Enter Department sales by month</t>
  </si>
  <si>
    <t>% Total Year</t>
  </si>
  <si>
    <t>Use these ABA averages until you have your own</t>
  </si>
  <si>
    <t>Buying Budget - Non-Book Merchandise</t>
  </si>
  <si>
    <t>Projected Monthly Sales - NON-BOOK</t>
  </si>
  <si>
    <t>Useful if you buy for the quarter rather than each month</t>
  </si>
  <si>
    <t>Non-Book Sales - Prior Year</t>
  </si>
</sst>
</file>

<file path=xl/styles.xml><?xml version="1.0" encoding="utf-8"?>
<styleSheet xmlns="http://schemas.openxmlformats.org/spreadsheetml/2006/main">
  <numFmts count="7">
    <numFmt numFmtId="0" formatCode="General"/>
    <numFmt numFmtId="59" formatCode="&quot; &quot;&quot;$&quot;* #,##0&quot; &quot;;&quot; &quot;&quot;$&quot;* (#,##0&quot;) &quot;;&quot; &quot;&quot;$&quot;* &quot;-&quot;??"/>
    <numFmt numFmtId="60" formatCode="0.0%"/>
    <numFmt numFmtId="61" formatCode="&quot;$&quot;#,##0&quot; &quot;;(&quot;$&quot;#,##0)"/>
    <numFmt numFmtId="62" formatCode="#,##0.0"/>
    <numFmt numFmtId="63" formatCode="&quot;$&quot;0.0"/>
    <numFmt numFmtId="64" formatCode="&quot;$&quot;#,##0"/>
  </numFmts>
  <fonts count="12">
    <font>
      <sz val="10"/>
      <color indexed="8"/>
      <name val="Helvetica"/>
    </font>
    <font>
      <sz val="12"/>
      <color indexed="8"/>
      <name val="Helvetica Neue"/>
    </font>
    <font>
      <sz val="13"/>
      <color indexed="8"/>
      <name val="Helvetica"/>
    </font>
    <font>
      <b val="1"/>
      <sz val="18"/>
      <color indexed="8"/>
      <name val="Arial"/>
    </font>
    <font>
      <sz val="11"/>
      <color indexed="8"/>
      <name val="Lucida Grande"/>
    </font>
    <font>
      <b val="1"/>
      <sz val="10"/>
      <color indexed="8"/>
      <name val="Times New Roman"/>
    </font>
    <font>
      <sz val="10"/>
      <color indexed="8"/>
      <name val="Times New Roman"/>
    </font>
    <font>
      <b val="1"/>
      <sz val="10"/>
      <color indexed="14"/>
      <name val="Times New Roman"/>
    </font>
    <font>
      <i val="1"/>
      <sz val="10"/>
      <color indexed="14"/>
      <name val="Times New Roman"/>
    </font>
    <font>
      <b val="1"/>
      <u val="single"/>
      <sz val="10"/>
      <color indexed="8"/>
      <name val="Times New Roman"/>
    </font>
    <font>
      <b val="1"/>
      <i val="1"/>
      <sz val="10"/>
      <color indexed="8"/>
      <name val="Times New Roman"/>
    </font>
    <font>
      <b val="1"/>
      <sz val="11"/>
      <color indexed="8"/>
      <name val="Lucida Grand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vertical="bottom"/>
    </xf>
    <xf numFmtId="59" fontId="5" fillId="4" borderId="1" applyNumberFormat="1" applyFont="1" applyFill="1" applyBorder="1" applyAlignment="1" applyProtection="0">
      <alignment horizontal="left" vertical="bottom"/>
    </xf>
    <xf numFmtId="0" fontId="6" fillId="2" borderId="1" applyNumberFormat="0" applyFont="1" applyFill="1" applyBorder="1" applyAlignment="1" applyProtection="0">
      <alignment vertical="bottom"/>
    </xf>
    <xf numFmtId="0" fontId="6" fillId="5" borderId="1" applyNumberFormat="0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9" fontId="5" fillId="5" borderId="1" applyNumberFormat="1" applyFont="1" applyFill="1" applyBorder="1" applyAlignment="1" applyProtection="0">
      <alignment vertical="bottom"/>
    </xf>
    <xf numFmtId="59" fontId="5" fillId="3" borderId="1" applyNumberFormat="1" applyFont="1" applyFill="1" applyBorder="1" applyAlignment="1" applyProtection="0">
      <alignment vertical="bottom"/>
    </xf>
    <xf numFmtId="60" fontId="5" fillId="5" borderId="1" applyNumberFormat="1" applyFont="1" applyFill="1" applyBorder="1" applyAlignment="1" applyProtection="0">
      <alignment vertical="bottom"/>
    </xf>
    <xf numFmtId="49" fontId="7" fillId="3" borderId="1" applyNumberFormat="1" applyFont="1" applyFill="1" applyBorder="1" applyAlignment="1" applyProtection="0">
      <alignment vertical="bottom"/>
    </xf>
    <xf numFmtId="59" fontId="7" fillId="3" borderId="1" applyNumberFormat="1" applyFont="1" applyFill="1" applyBorder="1" applyAlignment="1" applyProtection="0">
      <alignment vertical="bottom"/>
    </xf>
    <xf numFmtId="49" fontId="8" fillId="2" borderId="1" applyNumberFormat="1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/>
    </xf>
    <xf numFmtId="49" fontId="9" fillId="2" borderId="1" applyNumberFormat="1" applyFont="1" applyFill="1" applyBorder="1" applyAlignment="1" applyProtection="0">
      <alignment horizontal="center" vertical="bottom"/>
    </xf>
    <xf numFmtId="49" fontId="9" fillId="2" borderId="1" applyNumberFormat="1" applyFont="1" applyFill="1" applyBorder="1" applyAlignment="1" applyProtection="0">
      <alignment horizontal="left" vertical="bottom"/>
    </xf>
    <xf numFmtId="0" fontId="7" fillId="2" borderId="1" applyNumberFormat="0" applyFont="1" applyFill="1" applyBorder="1" applyAlignment="1" applyProtection="0">
      <alignment vertical="bottom"/>
    </xf>
    <xf numFmtId="0" fontId="9" fillId="2" borderId="1" applyNumberFormat="0" applyFont="1" applyFill="1" applyBorder="1" applyAlignment="1" applyProtection="0">
      <alignment horizontal="center" vertical="bottom"/>
    </xf>
    <xf numFmtId="0" fontId="9" fillId="2" borderId="1" applyNumberFormat="0" applyFont="1" applyFill="1" applyBorder="1" applyAlignment="1" applyProtection="0">
      <alignment horizontal="left" vertical="bottom"/>
    </xf>
    <xf numFmtId="59" fontId="6" fillId="2" borderId="1" applyNumberFormat="1" applyFont="1" applyFill="1" applyBorder="1" applyAlignment="1" applyProtection="0">
      <alignment vertical="bottom"/>
    </xf>
    <xf numFmtId="61" fontId="6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left" vertical="bottom"/>
    </xf>
    <xf numFmtId="0" fontId="5" fillId="2" borderId="1" applyNumberFormat="0" applyFont="1" applyFill="1" applyBorder="1" applyAlignment="1" applyProtection="0">
      <alignment vertical="bottom"/>
    </xf>
    <xf numFmtId="61" fontId="6" fillId="2" borderId="1" applyNumberFormat="1" applyFont="1" applyFill="1" applyBorder="1" applyAlignment="1" applyProtection="0">
      <alignment horizontal="left" vertical="bottom"/>
    </xf>
    <xf numFmtId="49" fontId="5" fillId="2" borderId="1" applyNumberFormat="1" applyFont="1" applyFill="1" applyBorder="1" applyAlignment="1" applyProtection="0">
      <alignment vertical="bottom"/>
    </xf>
    <xf numFmtId="61" fontId="6" fillId="5" borderId="1" applyNumberFormat="1" applyFont="1" applyFill="1" applyBorder="1" applyAlignment="1" applyProtection="0">
      <alignment vertical="bottom"/>
    </xf>
    <xf numFmtId="49" fontId="5" fillId="6" borderId="1" applyNumberFormat="1" applyFont="1" applyFill="1" applyBorder="1" applyAlignment="1" applyProtection="0">
      <alignment vertical="bottom"/>
    </xf>
    <xf numFmtId="59" fontId="5" fillId="6" borderId="1" applyNumberFormat="1" applyFont="1" applyFill="1" applyBorder="1" applyAlignment="1" applyProtection="0">
      <alignment vertical="bottom"/>
    </xf>
    <xf numFmtId="61" fontId="5" fillId="2" borderId="1" applyNumberFormat="1" applyFont="1" applyFill="1" applyBorder="1" applyAlignment="1" applyProtection="0">
      <alignment vertical="bottom"/>
    </xf>
    <xf numFmtId="61" fontId="5" fillId="2" borderId="1" applyNumberFormat="1" applyFont="1" applyFill="1" applyBorder="1" applyAlignment="1" applyProtection="0">
      <alignment horizontal="left" vertical="bottom"/>
    </xf>
    <xf numFmtId="49" fontId="10" fillId="2" borderId="1" applyNumberFormat="1" applyFont="1" applyFill="1" applyBorder="1" applyAlignment="1" applyProtection="0">
      <alignment vertical="bottom"/>
    </xf>
    <xf numFmtId="49" fontId="5" fillId="2" borderId="1" applyNumberFormat="1" applyFont="1" applyFill="1" applyBorder="1" applyAlignment="1" applyProtection="0">
      <alignment horizontal="right" vertical="bottom"/>
    </xf>
    <xf numFmtId="59" fontId="6" fillId="2" borderId="1" applyNumberFormat="1" applyFont="1" applyFill="1" applyBorder="1" applyAlignment="1" applyProtection="0">
      <alignment horizontal="left" vertical="bottom"/>
    </xf>
    <xf numFmtId="62" fontId="6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horizontal="left" vertical="bottom"/>
    </xf>
    <xf numFmtId="59" fontId="6" fillId="5" borderId="1" applyNumberFormat="1" applyFont="1" applyFill="1" applyBorder="1" applyAlignment="1" applyProtection="0">
      <alignment horizontal="left" vertical="bottom"/>
    </xf>
    <xf numFmtId="49" fontId="6" fillId="2" borderId="1" applyNumberFormat="1" applyFont="1" applyFill="1" applyBorder="1" applyAlignment="1" applyProtection="0">
      <alignment horizontal="right" vertical="bottom"/>
    </xf>
    <xf numFmtId="60" fontId="6" fillId="2" borderId="1" applyNumberFormat="1" applyFont="1" applyFill="1" applyBorder="1" applyAlignment="1" applyProtection="0">
      <alignment vertical="bottom"/>
    </xf>
    <xf numFmtId="0" fontId="11" fillId="2" borderId="1" applyNumberFormat="0" applyFont="1" applyFill="1" applyBorder="1" applyAlignment="1" applyProtection="0">
      <alignment vertical="bottom"/>
    </xf>
    <xf numFmtId="9" fontId="4" fillId="2" borderId="1" applyNumberFormat="1" applyFont="1" applyFill="1" applyBorder="1" applyAlignment="1" applyProtection="0">
      <alignment vertical="bottom"/>
    </xf>
    <xf numFmtId="9" fontId="4" fillId="2" borderId="1" applyNumberFormat="1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top" wrapText="1"/>
    </xf>
    <xf numFmtId="63" fontId="6" fillId="2" borderId="1" applyNumberFormat="1" applyFont="1" applyFill="1" applyBorder="1" applyAlignment="1" applyProtection="0">
      <alignment vertical="bottom"/>
    </xf>
    <xf numFmtId="64" fontId="9" fillId="2" borderId="1" applyNumberFormat="1" applyFont="1" applyFill="1" applyBorder="1" applyAlignment="1" applyProtection="0">
      <alignment horizontal="center" vertical="bottom"/>
    </xf>
    <xf numFmtId="59" fontId="5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5d5d5"/>
      <rgbColor rgb="ffd6d6d6"/>
      <rgbColor rgb="ffbfbfbf"/>
      <rgbColor rgb="ffffe061"/>
      <rgbColor rgb="ff5f6e39"/>
      <rgbColor rgb="ff9ce1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O30"/>
  <sheetViews>
    <sheetView workbookViewId="0" showGridLines="0" defaultGridColor="1"/>
  </sheetViews>
  <sheetFormatPr defaultColWidth="25" defaultRowHeight="12.95" customHeight="1" outlineLevelRow="0" outlineLevelCol="0"/>
  <cols>
    <col min="1" max="1" width="29.5" style="1" customWidth="1"/>
    <col min="2" max="2" width="9.35156" style="1" customWidth="1"/>
    <col min="3" max="7" width="9.17188" style="1" customWidth="1"/>
    <col min="8" max="8" width="10.3516" style="1" customWidth="1"/>
    <col min="9" max="10" width="9.17188" style="1" customWidth="1"/>
    <col min="11" max="14" width="10.3516" style="1" customWidth="1"/>
    <col min="15" max="15" width="56.5" style="1" customWidth="1"/>
    <col min="16" max="16384" width="25" style="1" customWidth="1"/>
  </cols>
  <sheetData>
    <row r="1" ht="21.2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5.45" customHeight="1">
      <c r="A3" t="s" s="4">
        <v>1</v>
      </c>
      <c r="B3" s="5">
        <f>N27</f>
        <v>600000</v>
      </c>
      <c r="C3" s="6"/>
      <c r="D3" s="7"/>
      <c r="E3" t="s" s="8">
        <v>2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ht="15.45" customHeight="1">
      <c r="A4" t="s" s="4">
        <v>3</v>
      </c>
      <c r="B4" s="9">
        <v>0.02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.45" customHeight="1">
      <c r="A5" t="s" s="4">
        <v>4</v>
      </c>
      <c r="B5" s="10">
        <f>B3*(1+B4)</f>
        <v>612000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.45" customHeight="1">
      <c r="A6" t="s" s="4">
        <v>5</v>
      </c>
      <c r="B6" s="11">
        <v>0.546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15.45" customHeight="1">
      <c r="A7" t="s" s="12">
        <v>6</v>
      </c>
      <c r="B7" s="13">
        <f>(B5*B6)</f>
        <v>334152</v>
      </c>
      <c r="C7" t="s" s="14">
        <v>7</v>
      </c>
      <c r="D7" s="6"/>
      <c r="E7" s="6"/>
      <c r="F7" t="s" s="8">
        <v>7</v>
      </c>
      <c r="G7" t="s" s="8">
        <v>7</v>
      </c>
      <c r="H7" s="6"/>
      <c r="I7" s="6"/>
      <c r="J7" s="6"/>
      <c r="K7" s="6"/>
      <c r="L7" s="6"/>
      <c r="M7" s="6"/>
      <c r="N7" s="6"/>
      <c r="O7" s="6"/>
    </row>
    <row r="8" ht="11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15.45" customHeight="1">
      <c r="A9" t="s" s="15">
        <v>7</v>
      </c>
      <c r="B9" t="s" s="16">
        <v>8</v>
      </c>
      <c r="C9" t="s" s="16">
        <v>9</v>
      </c>
      <c r="D9" t="s" s="16">
        <v>10</v>
      </c>
      <c r="E9" t="s" s="16">
        <v>11</v>
      </c>
      <c r="F9" t="s" s="16">
        <v>12</v>
      </c>
      <c r="G9" t="s" s="16">
        <v>13</v>
      </c>
      <c r="H9" t="s" s="16">
        <v>14</v>
      </c>
      <c r="I9" t="s" s="16">
        <v>15</v>
      </c>
      <c r="J9" t="s" s="16">
        <v>16</v>
      </c>
      <c r="K9" t="s" s="16">
        <v>17</v>
      </c>
      <c r="L9" t="s" s="16">
        <v>18</v>
      </c>
      <c r="M9" t="s" s="16">
        <v>19</v>
      </c>
      <c r="N9" t="s" s="16">
        <v>20</v>
      </c>
      <c r="O9" t="s" s="17">
        <v>21</v>
      </c>
    </row>
    <row r="10" ht="15.45" customHeight="1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ht="15.45" customHeight="1">
      <c r="A11" t="s" s="4">
        <v>22</v>
      </c>
      <c r="B11" s="21">
        <f>(B27*1.02)</f>
        <v>41983.2</v>
      </c>
      <c r="C11" s="21">
        <f>(C27*1.02)</f>
        <v>42228</v>
      </c>
      <c r="D11" s="21">
        <f>(D27*1.02)</f>
        <v>45961.2</v>
      </c>
      <c r="E11" s="21">
        <f>(E27*1.02)</f>
        <v>40330.8</v>
      </c>
      <c r="F11" s="21">
        <f>(F27*1.02)</f>
        <v>55386</v>
      </c>
      <c r="G11" s="21">
        <f>(G27*1.02)</f>
        <v>46756.8</v>
      </c>
      <c r="H11" s="21">
        <f>(H27*1.02)</f>
        <v>49266</v>
      </c>
      <c r="I11" s="21">
        <f>(I27*1.02)</f>
        <v>50551.2</v>
      </c>
      <c r="J11" s="21">
        <f>(J27*1.02)</f>
        <v>46083.6</v>
      </c>
      <c r="K11" s="21">
        <f>(K27*1.02)</f>
        <v>46940.4</v>
      </c>
      <c r="L11" s="21">
        <f>(L27*1.02)</f>
        <v>53244</v>
      </c>
      <c r="M11" s="21">
        <f>(M27*1.02)</f>
        <v>93268.8</v>
      </c>
      <c r="N11" s="22">
        <f>SUM(B11:M11)</f>
        <v>612000</v>
      </c>
      <c r="O11" t="s" s="23">
        <v>23</v>
      </c>
    </row>
    <row r="12" ht="15.45" customHeight="1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5"/>
    </row>
    <row r="13" ht="15.45" customHeight="1">
      <c r="A13" t="s" s="26">
        <v>24</v>
      </c>
      <c r="B13" s="27">
        <v>82000</v>
      </c>
      <c r="C13" s="22">
        <f>B19</f>
        <v>82000</v>
      </c>
      <c r="D13" s="22">
        <f>C19</f>
        <v>82000</v>
      </c>
      <c r="E13" s="22">
        <f>D19</f>
        <v>82000</v>
      </c>
      <c r="F13" s="22">
        <f>E19</f>
        <v>82000</v>
      </c>
      <c r="G13" s="22">
        <f>F19</f>
        <v>82000</v>
      </c>
      <c r="H13" s="22">
        <f>G19</f>
        <v>82000</v>
      </c>
      <c r="I13" s="22">
        <f>H19</f>
        <v>82000</v>
      </c>
      <c r="J13" s="22">
        <f>I19</f>
        <v>82000</v>
      </c>
      <c r="K13" s="22">
        <f>J19</f>
        <v>90000</v>
      </c>
      <c r="L13" s="22">
        <f>K19</f>
        <v>90000</v>
      </c>
      <c r="M13" s="22">
        <f>L19</f>
        <v>90000</v>
      </c>
      <c r="N13" t="s" s="8">
        <v>7</v>
      </c>
      <c r="O13" t="s" s="23">
        <v>25</v>
      </c>
    </row>
    <row r="14" ht="15.45" customHeight="1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5"/>
    </row>
    <row r="15" ht="15.45" customHeight="1">
      <c r="A15" t="s" s="26">
        <v>26</v>
      </c>
      <c r="B15" s="27">
        <v>15000</v>
      </c>
      <c r="C15" s="27"/>
      <c r="D15" s="27"/>
      <c r="E15" s="27">
        <v>9760</v>
      </c>
      <c r="F15" s="27"/>
      <c r="G15" s="27"/>
      <c r="H15" s="27">
        <v>9760</v>
      </c>
      <c r="I15" s="27"/>
      <c r="J15" s="27"/>
      <c r="K15" s="27">
        <f>(N15-B15-E15-H15)</f>
        <v>32800</v>
      </c>
      <c r="L15" s="27"/>
      <c r="M15" s="27"/>
      <c r="N15" s="22">
        <f>(N11*0.11)</f>
        <v>67320</v>
      </c>
      <c r="O15" t="s" s="23">
        <v>27</v>
      </c>
    </row>
    <row r="16" ht="15.45" customHeight="1">
      <c r="A16" s="2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5"/>
    </row>
    <row r="17" ht="15.45" customHeight="1">
      <c r="A17" t="s" s="26">
        <v>28</v>
      </c>
      <c r="B17" s="21">
        <f>(B11*$B$6)</f>
        <v>22922.8272</v>
      </c>
      <c r="C17" s="21">
        <f>(C11*$B$6)</f>
        <v>23056.488</v>
      </c>
      <c r="D17" s="21">
        <f>(D11*$B$6)</f>
        <v>25094.8152</v>
      </c>
      <c r="E17" s="21">
        <f>(E11*$B$6)</f>
        <v>22020.6168</v>
      </c>
      <c r="F17" s="21">
        <f>(F11*$B$6)</f>
        <v>30240.756</v>
      </c>
      <c r="G17" s="21">
        <f>(G11*$B$6)</f>
        <v>25529.2128</v>
      </c>
      <c r="H17" s="21">
        <f>(H11*$B$6)</f>
        <v>26899.236</v>
      </c>
      <c r="I17" s="21">
        <f>(I11*$B$6)</f>
        <v>27600.9552</v>
      </c>
      <c r="J17" s="21">
        <f>(J11*$B$6)</f>
        <v>25161.6456</v>
      </c>
      <c r="K17" s="21">
        <f>(K11*$B$6)</f>
        <v>25629.4584</v>
      </c>
      <c r="L17" s="21">
        <f>(L11*$B$6)</f>
        <v>29071.224</v>
      </c>
      <c r="M17" s="21">
        <f>(M11*$B$6)</f>
        <v>50924.7648</v>
      </c>
      <c r="N17" s="22">
        <f>SUM(B17:M17)</f>
        <v>334152</v>
      </c>
      <c r="O17" s="25"/>
    </row>
    <row r="18" ht="15.45" customHeight="1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5"/>
    </row>
    <row r="19" ht="15.45" customHeight="1">
      <c r="A19" t="s" s="26">
        <v>29</v>
      </c>
      <c r="B19" s="27">
        <v>82000</v>
      </c>
      <c r="C19" s="27">
        <f>C13</f>
        <v>82000</v>
      </c>
      <c r="D19" s="27">
        <f>D13</f>
        <v>82000</v>
      </c>
      <c r="E19" s="27">
        <f>E13</f>
        <v>82000</v>
      </c>
      <c r="F19" s="27">
        <f>F13</f>
        <v>82000</v>
      </c>
      <c r="G19" s="27">
        <f>G13</f>
        <v>82000</v>
      </c>
      <c r="H19" s="27">
        <f>H13</f>
        <v>82000</v>
      </c>
      <c r="I19" s="27">
        <f>I13</f>
        <v>82000</v>
      </c>
      <c r="J19" s="27">
        <v>90000</v>
      </c>
      <c r="K19" s="27">
        <v>90000</v>
      </c>
      <c r="L19" s="27">
        <v>90000</v>
      </c>
      <c r="M19" s="27">
        <v>82000</v>
      </c>
      <c r="N19" s="22">
        <f>AVERAGE(A19:M19)</f>
        <v>84000</v>
      </c>
      <c r="O19" t="s" s="23">
        <v>30</v>
      </c>
    </row>
    <row r="20" ht="15.45" customHeight="1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5"/>
    </row>
    <row r="21" ht="15.45" customHeight="1">
      <c r="A21" t="s" s="28">
        <v>31</v>
      </c>
      <c r="B21" s="29">
        <f>(B19-B13)+(B15+B17)</f>
        <v>37922.8272</v>
      </c>
      <c r="C21" s="29">
        <f>(C19-C13)+(C15+C17)</f>
        <v>23056.488</v>
      </c>
      <c r="D21" s="29">
        <f>(D19-D13)+(D15+D17)</f>
        <v>25094.8152</v>
      </c>
      <c r="E21" s="29">
        <f>(E19-E13)+(E15+E17)</f>
        <v>31780.6168</v>
      </c>
      <c r="F21" s="29">
        <f>(F19-F13)+(F15+F17)</f>
        <v>30240.756</v>
      </c>
      <c r="G21" s="29">
        <f>(G19-G13)+(G15+G17)</f>
        <v>25529.2128</v>
      </c>
      <c r="H21" s="29">
        <f>(H19-H13)+(H15+H17)</f>
        <v>36659.236</v>
      </c>
      <c r="I21" s="29">
        <f>(I19-I13)+(I15+I17)</f>
        <v>27600.9552</v>
      </c>
      <c r="J21" s="29">
        <f>(J19-J13)+(J15+J17)</f>
        <v>33161.6456</v>
      </c>
      <c r="K21" s="29">
        <f>(K19-K13)+(K15+K17)</f>
        <v>58429.4584</v>
      </c>
      <c r="L21" s="29">
        <f>(L19-L13)+(L15+L17)</f>
        <v>29071.224</v>
      </c>
      <c r="M21" s="29">
        <f>(M19-M13)+(M15+M17)</f>
        <v>42924.7648</v>
      </c>
      <c r="N21" s="30">
        <f>SUM(A21:M21)</f>
        <v>401472</v>
      </c>
      <c r="O21" s="31"/>
    </row>
    <row r="22" ht="15.45" customHeight="1">
      <c r="A22" t="s" s="32">
        <v>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5"/>
    </row>
    <row r="23" ht="15.45" customHeight="1">
      <c r="A23" t="s" s="33">
        <v>32</v>
      </c>
      <c r="B23" s="22">
        <f>(B21+C21+D21)</f>
        <v>86074.130399999995</v>
      </c>
      <c r="C23" s="22"/>
      <c r="D23" s="22"/>
      <c r="E23" s="22">
        <f>(E21+F21+G21)</f>
        <v>87550.585600000006</v>
      </c>
      <c r="F23" s="22"/>
      <c r="G23" s="22"/>
      <c r="H23" s="22">
        <f>(H21+I21+J21)</f>
        <v>97421.8368</v>
      </c>
      <c r="I23" s="22"/>
      <c r="J23" s="22"/>
      <c r="K23" s="22">
        <f>(K21+L21+M21)</f>
        <v>130425.4472</v>
      </c>
      <c r="L23" s="22"/>
      <c r="M23" s="22"/>
      <c r="N23" s="22"/>
      <c r="O23" t="s" s="23">
        <v>33</v>
      </c>
    </row>
    <row r="24" ht="15.45" customHeight="1">
      <c r="A24" s="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34"/>
    </row>
    <row r="25" ht="15.45" customHeight="1">
      <c r="A25" t="s" s="26">
        <v>34</v>
      </c>
      <c r="B25" t="s" s="8">
        <v>7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5">
        <f>(N17/N19)</f>
        <v>3.978</v>
      </c>
      <c r="O25" t="s" s="23">
        <v>35</v>
      </c>
    </row>
    <row r="26" ht="15.45" customHeight="1">
      <c r="A26" s="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t="s" s="8">
        <v>7</v>
      </c>
      <c r="O26" s="36"/>
    </row>
    <row r="27" ht="15.45" customHeight="1">
      <c r="A27" t="s" s="26">
        <v>36</v>
      </c>
      <c r="B27" s="37">
        <v>41160</v>
      </c>
      <c r="C27" s="37">
        <v>41400</v>
      </c>
      <c r="D27" s="37">
        <v>45060</v>
      </c>
      <c r="E27" s="37">
        <v>39540</v>
      </c>
      <c r="F27" s="37">
        <v>54300</v>
      </c>
      <c r="G27" s="37">
        <v>45840</v>
      </c>
      <c r="H27" s="37">
        <v>48300</v>
      </c>
      <c r="I27" s="37">
        <v>49560</v>
      </c>
      <c r="J27" s="37">
        <v>45180</v>
      </c>
      <c r="K27" s="37">
        <v>46020</v>
      </c>
      <c r="L27" s="37">
        <v>52200</v>
      </c>
      <c r="M27" s="37">
        <v>91440</v>
      </c>
      <c r="N27" s="21">
        <f>SUM(B27:M27)</f>
        <v>600000</v>
      </c>
      <c r="O27" t="s" s="23">
        <v>37</v>
      </c>
    </row>
    <row r="28" ht="15.45" customHeight="1">
      <c r="A28" t="s" s="38">
        <v>38</v>
      </c>
      <c r="B28" s="39">
        <f>(B27/$N$27)</f>
        <v>0.06859999999999999</v>
      </c>
      <c r="C28" s="39">
        <f>(C27/$N$27)</f>
        <v>0.06900000000000001</v>
      </c>
      <c r="D28" s="39">
        <f>(D27/$N$27)</f>
        <v>0.0751</v>
      </c>
      <c r="E28" s="39">
        <f>(E27/$N$27)</f>
        <v>0.0659</v>
      </c>
      <c r="F28" s="39">
        <f>(F27/$N$27)</f>
        <v>0.0905</v>
      </c>
      <c r="G28" s="39">
        <f>(G27/$N$27)</f>
        <v>0.0764</v>
      </c>
      <c r="H28" s="39">
        <f>(H27/$N$27)</f>
        <v>0.0805</v>
      </c>
      <c r="I28" s="39">
        <f>(I27/$N$27)</f>
        <v>0.08260000000000001</v>
      </c>
      <c r="J28" s="39">
        <f>(J27/$N$27)</f>
        <v>0.07530000000000001</v>
      </c>
      <c r="K28" s="39">
        <f>(K27/$N$27)</f>
        <v>0.0767</v>
      </c>
      <c r="L28" s="39">
        <f>(L27/$N$27)</f>
        <v>0.08699999999999999</v>
      </c>
      <c r="M28" s="39">
        <f>(M27/$N$27)</f>
        <v>0.1524</v>
      </c>
      <c r="N28" s="39">
        <f>(N27/$N$27)</f>
        <v>1</v>
      </c>
      <c r="O28" t="s" s="23">
        <v>39</v>
      </c>
    </row>
    <row r="29" ht="15" customHeight="1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2"/>
    </row>
    <row r="30" ht="15" customHeight="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2"/>
    </row>
  </sheetData>
  <pageMargins left="0.45" right="0.45" top="0.25" bottom="0.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O28"/>
  <sheetViews>
    <sheetView workbookViewId="0" showGridLines="0" defaultGridColor="1"/>
  </sheetViews>
  <sheetFormatPr defaultColWidth="25" defaultRowHeight="12.95" customHeight="1" outlineLevelRow="0" outlineLevelCol="0"/>
  <cols>
    <col min="1" max="1" width="29.5" style="43" customWidth="1"/>
    <col min="2" max="2" width="9.35156" style="43" customWidth="1"/>
    <col min="3" max="7" width="9.17188" style="43" customWidth="1"/>
    <col min="8" max="8" width="10.3516" style="43" customWidth="1"/>
    <col min="9" max="10" width="9.17188" style="43" customWidth="1"/>
    <col min="11" max="14" width="10.3516" style="43" customWidth="1"/>
    <col min="15" max="15" width="49.3516" style="43" customWidth="1"/>
    <col min="16" max="16384" width="25" style="43" customWidth="1"/>
  </cols>
  <sheetData>
    <row r="1" ht="21.25" customHeight="1">
      <c r="A1" t="s" s="2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5.45" customHeight="1">
      <c r="A3" t="s" s="4">
        <v>1</v>
      </c>
      <c r="B3" s="5">
        <f>N25</f>
        <v>106000</v>
      </c>
      <c r="C3" s="6"/>
      <c r="D3" s="7"/>
      <c r="E3" t="s" s="8">
        <v>2</v>
      </c>
      <c r="F3" s="6"/>
      <c r="G3" s="6"/>
      <c r="H3" s="6"/>
      <c r="I3" s="21">
        <f>(N11/4)</f>
        <v>27030</v>
      </c>
      <c r="J3" s="6"/>
      <c r="K3" s="6"/>
      <c r="L3" s="6"/>
      <c r="M3" s="6"/>
      <c r="N3" s="6"/>
      <c r="O3" s="6"/>
    </row>
    <row r="4" ht="15.45" customHeight="1">
      <c r="A4" t="s" s="4">
        <v>3</v>
      </c>
      <c r="B4" s="9">
        <v>0.02</v>
      </c>
      <c r="C4" s="6"/>
      <c r="D4" s="6"/>
      <c r="E4" s="6"/>
      <c r="F4" s="6"/>
      <c r="G4" s="6"/>
      <c r="H4" s="6"/>
      <c r="I4" s="44">
        <f>(I3*B6)</f>
        <v>14055.6</v>
      </c>
      <c r="J4" s="6"/>
      <c r="K4" s="6"/>
      <c r="L4" s="6"/>
      <c r="M4" s="6"/>
      <c r="N4" s="6"/>
      <c r="O4" s="6"/>
    </row>
    <row r="5" ht="15.45" customHeight="1">
      <c r="A5" t="s" s="4">
        <v>4</v>
      </c>
      <c r="B5" s="10">
        <f>B3*(1+B4)</f>
        <v>108120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5.45" customHeight="1">
      <c r="A6" t="s" s="4">
        <v>5</v>
      </c>
      <c r="B6" s="11">
        <v>0.52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15.45" customHeight="1">
      <c r="A7" t="s" s="12">
        <v>6</v>
      </c>
      <c r="B7" s="13">
        <f>(B5*B6)</f>
        <v>56222.4</v>
      </c>
      <c r="C7" t="s" s="14">
        <v>7</v>
      </c>
      <c r="D7" s="6"/>
      <c r="E7" s="6"/>
      <c r="F7" t="s" s="8">
        <v>7</v>
      </c>
      <c r="G7" t="s" s="8">
        <v>7</v>
      </c>
      <c r="H7" s="6"/>
      <c r="I7" s="6"/>
      <c r="J7" s="6"/>
      <c r="K7" s="6"/>
      <c r="L7" s="6"/>
      <c r="M7" s="6"/>
      <c r="N7" s="6"/>
      <c r="O7" s="6"/>
    </row>
    <row r="8" ht="11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15.45" customHeight="1">
      <c r="A9" t="s" s="15">
        <v>7</v>
      </c>
      <c r="B9" t="s" s="16">
        <v>8</v>
      </c>
      <c r="C9" t="s" s="16">
        <v>9</v>
      </c>
      <c r="D9" t="s" s="16">
        <v>10</v>
      </c>
      <c r="E9" t="s" s="16">
        <v>11</v>
      </c>
      <c r="F9" t="s" s="16">
        <v>12</v>
      </c>
      <c r="G9" t="s" s="16">
        <v>13</v>
      </c>
      <c r="H9" t="s" s="16">
        <v>14</v>
      </c>
      <c r="I9" t="s" s="16">
        <v>15</v>
      </c>
      <c r="J9" t="s" s="16">
        <v>16</v>
      </c>
      <c r="K9" t="s" s="16">
        <v>17</v>
      </c>
      <c r="L9" t="s" s="16">
        <v>18</v>
      </c>
      <c r="M9" t="s" s="16">
        <v>19</v>
      </c>
      <c r="N9" t="s" s="16">
        <v>20</v>
      </c>
      <c r="O9" t="s" s="17">
        <v>21</v>
      </c>
    </row>
    <row r="10" ht="15.45" customHeight="1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45"/>
      <c r="O10" s="20"/>
    </row>
    <row r="11" ht="15.45" customHeight="1">
      <c r="A11" t="s" s="4">
        <v>41</v>
      </c>
      <c r="B11" s="21">
        <f>(B25*1.02)</f>
        <v>8466</v>
      </c>
      <c r="C11" s="21">
        <f>(C25*1.02)</f>
        <v>8262</v>
      </c>
      <c r="D11" s="21">
        <f>(D25*1.02)</f>
        <v>8364</v>
      </c>
      <c r="E11" s="21">
        <f>(E25*1.02)</f>
        <v>8670</v>
      </c>
      <c r="F11" s="21">
        <f>(F25*1.02)</f>
        <v>8670</v>
      </c>
      <c r="G11" s="21">
        <f>(G25*1.02)</f>
        <v>8670</v>
      </c>
      <c r="H11" s="21">
        <f>(H25*1.02)</f>
        <v>7956</v>
      </c>
      <c r="I11" s="21">
        <f>(I25*1.02)</f>
        <v>7956</v>
      </c>
      <c r="J11" s="21">
        <f>(J25*1.02)</f>
        <v>7752</v>
      </c>
      <c r="K11" s="21">
        <f>(K25*1.02)</f>
        <v>8874</v>
      </c>
      <c r="L11" s="21">
        <f>(L25*1.02)</f>
        <v>9180</v>
      </c>
      <c r="M11" s="21">
        <f>(M25*1.02)</f>
        <v>15300</v>
      </c>
      <c r="N11" s="21">
        <f>SUM(B11:M11)</f>
        <v>108120</v>
      </c>
      <c r="O11" t="s" s="23">
        <v>23</v>
      </c>
    </row>
    <row r="12" ht="15.45" customHeight="1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/>
      <c r="O12" s="25"/>
    </row>
    <row r="13" ht="15.45" customHeight="1">
      <c r="A13" t="s" s="26">
        <v>24</v>
      </c>
      <c r="B13" s="27">
        <v>15000</v>
      </c>
      <c r="C13" s="22">
        <f>B17</f>
        <v>15000</v>
      </c>
      <c r="D13" s="22">
        <f>C17</f>
        <v>15000</v>
      </c>
      <c r="E13" s="22">
        <f>D17</f>
        <v>15000</v>
      </c>
      <c r="F13" s="22">
        <f>E17</f>
        <v>15000</v>
      </c>
      <c r="G13" s="22">
        <f>F17</f>
        <v>15000</v>
      </c>
      <c r="H13" s="22">
        <f>G17</f>
        <v>15000</v>
      </c>
      <c r="I13" s="22">
        <f>H17</f>
        <v>15000</v>
      </c>
      <c r="J13" s="22">
        <f>I17</f>
        <v>15000</v>
      </c>
      <c r="K13" s="22">
        <f>J17</f>
        <v>15000</v>
      </c>
      <c r="L13" s="22">
        <f>K17</f>
        <v>17000</v>
      </c>
      <c r="M13" s="22">
        <f>L17</f>
        <v>15000</v>
      </c>
      <c r="N13" t="s" s="8">
        <v>7</v>
      </c>
      <c r="O13" t="s" s="23">
        <v>25</v>
      </c>
    </row>
    <row r="14" ht="15.45" customHeight="1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1"/>
      <c r="O14" s="25"/>
    </row>
    <row r="15" ht="15.45" customHeight="1">
      <c r="A15" t="s" s="26">
        <v>28</v>
      </c>
      <c r="B15" s="21">
        <f>(B11*$B$6)</f>
        <v>4402.32</v>
      </c>
      <c r="C15" s="21">
        <f>(C11*$B$6)</f>
        <v>4296.24</v>
      </c>
      <c r="D15" s="21">
        <f>(D11*$B$6)</f>
        <v>4349.28</v>
      </c>
      <c r="E15" s="21">
        <f>(E11*$B$6)</f>
        <v>4508.4</v>
      </c>
      <c r="F15" s="21">
        <f>(F11*$B$6)</f>
        <v>4508.4</v>
      </c>
      <c r="G15" s="21">
        <f>(G11*$B$6)</f>
        <v>4508.4</v>
      </c>
      <c r="H15" s="21">
        <f>(H11*$B$6)</f>
        <v>4137.12</v>
      </c>
      <c r="I15" s="21">
        <f>(I11*$B$6)</f>
        <v>4137.12</v>
      </c>
      <c r="J15" s="21">
        <f>(J11*$B$6)</f>
        <v>4031.04</v>
      </c>
      <c r="K15" s="21">
        <f>(K11*$B$6)</f>
        <v>4614.48</v>
      </c>
      <c r="L15" s="21">
        <f>(L11*$B$6)</f>
        <v>4773.6</v>
      </c>
      <c r="M15" s="21">
        <f>(M11*$B$6)</f>
        <v>7956</v>
      </c>
      <c r="N15" s="21">
        <f>(N11*$B$6)</f>
        <v>56222.4</v>
      </c>
      <c r="O15" s="25"/>
    </row>
    <row r="16" ht="15.45" customHeight="1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1"/>
      <c r="O16" s="25"/>
    </row>
    <row r="17" ht="15.45" customHeight="1">
      <c r="A17" t="s" s="26">
        <v>29</v>
      </c>
      <c r="B17" s="27">
        <v>15000</v>
      </c>
      <c r="C17" s="27">
        <v>15000</v>
      </c>
      <c r="D17" s="27">
        <v>15000</v>
      </c>
      <c r="E17" s="27">
        <v>15000</v>
      </c>
      <c r="F17" s="27">
        <v>15000</v>
      </c>
      <c r="G17" s="27">
        <v>15000</v>
      </c>
      <c r="H17" s="27">
        <v>15000</v>
      </c>
      <c r="I17" s="27">
        <v>15000</v>
      </c>
      <c r="J17" s="27">
        <v>15000</v>
      </c>
      <c r="K17" s="27">
        <v>17000</v>
      </c>
      <c r="L17" s="27">
        <v>15000</v>
      </c>
      <c r="M17" s="27">
        <v>15000</v>
      </c>
      <c r="N17" s="21">
        <f>AVERAGE(A17:M17)</f>
        <v>15166.6666666667</v>
      </c>
      <c r="O17" t="s" s="23">
        <v>30</v>
      </c>
    </row>
    <row r="18" ht="15.45" customHeight="1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1"/>
      <c r="O18" s="25"/>
    </row>
    <row r="19" ht="15.45" customHeight="1">
      <c r="A19" t="s" s="28">
        <v>31</v>
      </c>
      <c r="B19" s="29">
        <f>(B17-B13)+B15</f>
        <v>4402.32</v>
      </c>
      <c r="C19" s="29">
        <f>(C17-C13)+C15</f>
        <v>4296.24</v>
      </c>
      <c r="D19" s="29">
        <f>(D17-D13)+D15</f>
        <v>4349.28</v>
      </c>
      <c r="E19" s="29">
        <f>(E17-E13)+E15</f>
        <v>4508.4</v>
      </c>
      <c r="F19" s="29">
        <f>(F17-F13)+F15</f>
        <v>4508.4</v>
      </c>
      <c r="G19" s="29">
        <f>(G17-G13)+G15</f>
        <v>4508.4</v>
      </c>
      <c r="H19" s="29">
        <f>(H17-H13)+H15</f>
        <v>4137.12</v>
      </c>
      <c r="I19" s="29">
        <f>(I17-I13)+I15</f>
        <v>4137.12</v>
      </c>
      <c r="J19" s="29">
        <f>(J17-J13)+J15</f>
        <v>4031.04</v>
      </c>
      <c r="K19" s="29">
        <f>(K17-K13)+K15</f>
        <v>6614.48</v>
      </c>
      <c r="L19" s="29">
        <f>(L17-L13)+L15</f>
        <v>2773.6</v>
      </c>
      <c r="M19" s="29">
        <f>(M17-M13)+M15</f>
        <v>7956</v>
      </c>
      <c r="N19" s="46">
        <f>SUM(A19:M19)</f>
        <v>56222.4</v>
      </c>
      <c r="O19" s="31"/>
    </row>
    <row r="20" ht="15.45" customHeight="1">
      <c r="A20" t="s" s="32">
        <v>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5"/>
    </row>
    <row r="21" ht="15.45" customHeight="1">
      <c r="A21" t="s" s="33">
        <v>32</v>
      </c>
      <c r="B21" s="21">
        <f>(B19+C19+D19)</f>
        <v>13047.84</v>
      </c>
      <c r="C21" s="22"/>
      <c r="D21" s="22"/>
      <c r="E21" s="22">
        <f>(E19+F19+G19)</f>
        <v>13525.2</v>
      </c>
      <c r="F21" s="22"/>
      <c r="G21" s="22"/>
      <c r="H21" s="22">
        <f>(H19+I19+J19)</f>
        <v>12305.28</v>
      </c>
      <c r="I21" s="22"/>
      <c r="J21" s="22"/>
      <c r="K21" s="22">
        <f>(K19+L19+M19)</f>
        <v>17344.08</v>
      </c>
      <c r="L21" s="22"/>
      <c r="M21" s="22"/>
      <c r="N21" s="21"/>
      <c r="O21" t="s" s="23">
        <v>42</v>
      </c>
    </row>
    <row r="22" ht="15.45" customHeight="1">
      <c r="A22" s="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4"/>
    </row>
    <row r="23" ht="15.45" customHeight="1">
      <c r="A23" t="s" s="26">
        <v>34</v>
      </c>
      <c r="B23" t="s" s="8">
        <v>7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5">
        <f>(N15/N17)</f>
        <v>3.70697142857142</v>
      </c>
      <c r="O23" t="s" s="23">
        <v>35</v>
      </c>
    </row>
    <row r="24" ht="15.45" customHeight="1">
      <c r="A24" s="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t="s" s="8">
        <v>7</v>
      </c>
      <c r="O24" s="36"/>
    </row>
    <row r="25" ht="15.45" customHeight="1">
      <c r="A25" t="s" s="26">
        <v>43</v>
      </c>
      <c r="B25" s="37">
        <v>8300</v>
      </c>
      <c r="C25" s="37">
        <v>8100</v>
      </c>
      <c r="D25" s="37">
        <v>8200</v>
      </c>
      <c r="E25" s="37">
        <v>8500</v>
      </c>
      <c r="F25" s="37">
        <v>8500</v>
      </c>
      <c r="G25" s="37">
        <v>8500</v>
      </c>
      <c r="H25" s="37">
        <v>7800</v>
      </c>
      <c r="I25" s="37">
        <v>7800</v>
      </c>
      <c r="J25" s="37">
        <v>7600</v>
      </c>
      <c r="K25" s="37">
        <v>8700</v>
      </c>
      <c r="L25" s="37">
        <v>9000</v>
      </c>
      <c r="M25" s="37">
        <v>15000</v>
      </c>
      <c r="N25" s="46">
        <f>SUM(B25:M25)</f>
        <v>106000</v>
      </c>
      <c r="O25" t="s" s="23">
        <v>37</v>
      </c>
    </row>
    <row r="26" ht="15.45" customHeight="1">
      <c r="A26" t="s" s="38">
        <v>38</v>
      </c>
      <c r="B26" s="39">
        <f>(B25/$N$25)</f>
        <v>0.0783018867924528</v>
      </c>
      <c r="C26" s="39">
        <f>(C25/$N$25)</f>
        <v>0.0764150943396226</v>
      </c>
      <c r="D26" s="39">
        <f>(D25/$N$25)</f>
        <v>0.0773584905660377</v>
      </c>
      <c r="E26" s="39">
        <f>(E25/$N$25)</f>
        <v>0.080188679245283</v>
      </c>
      <c r="F26" s="39">
        <f>(F25/$N$25)</f>
        <v>0.080188679245283</v>
      </c>
      <c r="G26" s="39">
        <f>(G25/$N$25)</f>
        <v>0.080188679245283</v>
      </c>
      <c r="H26" s="39">
        <f>(H25/$N$25)</f>
        <v>0.0735849056603774</v>
      </c>
      <c r="I26" s="39">
        <f>(I25/$N$25)</f>
        <v>0.0735849056603774</v>
      </c>
      <c r="J26" s="39">
        <f>(J25/$N$25)</f>
        <v>0.0716981132075472</v>
      </c>
      <c r="K26" s="39">
        <f>(K25/$N$25)</f>
        <v>0.0820754716981132</v>
      </c>
      <c r="L26" s="39">
        <f>(L25/$N$25)</f>
        <v>0.0849056603773585</v>
      </c>
      <c r="M26" s="39">
        <f>(M25/$N$25)</f>
        <v>0.141509433962264</v>
      </c>
      <c r="N26" s="39">
        <f>(N25/$N$25)</f>
        <v>1</v>
      </c>
      <c r="O26" t="s" s="23">
        <v>39</v>
      </c>
    </row>
    <row r="27" ht="15" customHeight="1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2"/>
    </row>
    <row r="28" ht="15" customHeight="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</sheetData>
  <pageMargins left="0.45" right="0.45" top="0.25" bottom="0.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