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colemagistro/Library/CloudStorage/Dropbox/Nicole's Documents/Consulting/Paz Documents and Sales/"/>
    </mc:Choice>
  </mc:AlternateContent>
  <xr:revisionPtr revIDLastSave="0" documentId="13_ncr:1_{A079C86A-3403-D948-A135-506B433C5FD2}" xr6:coauthVersionLast="47" xr6:coauthVersionMax="47" xr10:uidLastSave="{00000000-0000-0000-0000-000000000000}"/>
  <bookViews>
    <workbookView xWindow="400" yWindow="740" windowWidth="27100" windowHeight="16740" activeTab="4" xr2:uid="{4152F36B-EA1A-7C4B-AA12-9435AF12F866}"/>
  </bookViews>
  <sheets>
    <sheet name="Taskmaster" sheetId="4" r:id="rId1"/>
    <sheet name="Bookkeeping Checklist" sheetId="3" r:id="rId2"/>
    <sheet name="Scorecard" sheetId="5" r:id="rId3"/>
    <sheet name="Payroll Budget" sheetId="1" r:id="rId4"/>
    <sheet name="Book Buying Budget" sheetId="2" r:id="rId5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C9" i="1" s="1"/>
  <c r="C11" i="1" s="1"/>
  <c r="C13" i="1" s="1"/>
  <c r="B8" i="1"/>
  <c r="B9" i="1" s="1"/>
  <c r="B11" i="1" s="1"/>
  <c r="N28" i="2"/>
  <c r="N27" i="2"/>
  <c r="M28" i="2"/>
  <c r="L28" i="2"/>
  <c r="K28" i="2"/>
  <c r="J28" i="2"/>
  <c r="I28" i="2"/>
  <c r="H28" i="2"/>
  <c r="G28" i="2"/>
  <c r="F28" i="2"/>
  <c r="E28" i="2"/>
  <c r="D28" i="2"/>
  <c r="C28" i="2"/>
  <c r="M27" i="2"/>
  <c r="L27" i="2"/>
  <c r="K27" i="2"/>
  <c r="J27" i="2"/>
  <c r="I27" i="2"/>
  <c r="H27" i="2"/>
  <c r="G27" i="2"/>
  <c r="F27" i="2"/>
  <c r="E27" i="2"/>
  <c r="D27" i="2"/>
  <c r="C27" i="2"/>
  <c r="B28" i="2"/>
  <c r="B27" i="2"/>
  <c r="C15" i="5"/>
  <c r="C20" i="5"/>
  <c r="Q5" i="5"/>
  <c r="Q4" i="5"/>
  <c r="N34" i="2"/>
  <c r="K35" i="2" s="1"/>
  <c r="M18" i="2"/>
  <c r="L18" i="2"/>
  <c r="M16" i="2"/>
  <c r="M22" i="2" s="1"/>
  <c r="L16" i="2"/>
  <c r="L22" i="2" s="1"/>
  <c r="K16" i="2"/>
  <c r="K22" i="2" s="1"/>
  <c r="J16" i="2"/>
  <c r="J22" i="2" s="1"/>
  <c r="I16" i="2"/>
  <c r="I22" i="2" s="1"/>
  <c r="H16" i="2"/>
  <c r="H22" i="2" s="1"/>
  <c r="G16" i="2"/>
  <c r="G22" i="2" s="1"/>
  <c r="F16" i="2"/>
  <c r="F22" i="2" s="1"/>
  <c r="E16" i="2"/>
  <c r="E22" i="2" s="1"/>
  <c r="D16" i="2"/>
  <c r="D22" i="2" s="1"/>
  <c r="C16" i="2"/>
  <c r="C22" i="2" s="1"/>
  <c r="B16" i="2"/>
  <c r="B22" i="2" s="1"/>
  <c r="E8" i="1"/>
  <c r="E9" i="1" s="1"/>
  <c r="E11" i="1" s="1"/>
  <c r="E13" i="1" s="1"/>
  <c r="D8" i="1"/>
  <c r="D9" i="1" s="1"/>
  <c r="D11" i="1" s="1"/>
  <c r="D13" i="1" s="1"/>
  <c r="D35" i="2" l="1"/>
  <c r="E35" i="2"/>
  <c r="N35" i="2"/>
  <c r="F35" i="2"/>
  <c r="L35" i="2"/>
  <c r="M35" i="2"/>
  <c r="G35" i="2"/>
  <c r="N16" i="2"/>
  <c r="H35" i="2"/>
  <c r="I35" i="2"/>
  <c r="L26" i="2"/>
  <c r="B35" i="2"/>
  <c r="J35" i="2"/>
  <c r="M26" i="2"/>
  <c r="C35" i="2"/>
  <c r="B7" i="2"/>
  <c r="B9" i="2" s="1"/>
  <c r="D17" i="1"/>
  <c r="D16" i="1"/>
  <c r="E17" i="1"/>
  <c r="E16" i="1"/>
  <c r="C17" i="1"/>
  <c r="C16" i="1"/>
  <c r="B13" i="1"/>
  <c r="B17" i="1" l="1"/>
  <c r="B16" i="1"/>
  <c r="B11" i="2"/>
  <c r="B24" i="2" s="1"/>
  <c r="C18" i="2" s="1"/>
  <c r="C24" i="2" s="1"/>
  <c r="C26" i="2" s="1"/>
  <c r="N20" i="2"/>
  <c r="K20" i="2"/>
  <c r="N22" i="2"/>
  <c r="B26" i="2" l="1"/>
  <c r="D18" i="2"/>
  <c r="D24" i="2" s="1"/>
  <c r="D26" i="2" l="1"/>
  <c r="B30" i="2" s="1"/>
  <c r="E18" i="2"/>
  <c r="E24" i="2" s="1"/>
  <c r="E26" i="2" l="1"/>
  <c r="F18" i="2"/>
  <c r="F24" i="2" s="1"/>
  <c r="F26" i="2" l="1"/>
  <c r="G18" i="2"/>
  <c r="G24" i="2" s="1"/>
  <c r="G26" i="2" l="1"/>
  <c r="E30" i="2" s="1"/>
  <c r="H18" i="2"/>
  <c r="H24" i="2" s="1"/>
  <c r="H26" i="2" l="1"/>
  <c r="I18" i="2"/>
  <c r="I24" i="2" s="1"/>
  <c r="I26" i="2" l="1"/>
  <c r="J18" i="2"/>
  <c r="J24" i="2" l="1"/>
  <c r="K18" i="2" l="1"/>
  <c r="K26" i="2" s="1"/>
  <c r="K30" i="2" s="1"/>
  <c r="N24" i="2"/>
  <c r="N32" i="2" s="1"/>
  <c r="J26" i="2"/>
  <c r="H30" i="2" l="1"/>
  <c r="N2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tc={135FD616-7560-EC49-B5D8-177B8AD84D52}</author>
  </authors>
  <commentList>
    <comment ref="C3" authorId="0" shapeId="0" xr:uid="{135FD616-7560-EC49-B5D8-177B8AD84D52}">
      <text>
        <t>[Threaded comment]
Your version of Excel allows you to read this threaded comment; however, any edits to it will get removed if the file is opened in a newer version of Excel. Learn more: https://go.microsoft.com/fwlink/?linkid=870924
Comment:
    All Participating Stores</t>
      </text>
    </comment>
  </commentList>
</comments>
</file>

<file path=xl/sharedStrings.xml><?xml version="1.0" encoding="utf-8"?>
<sst xmlns="http://schemas.openxmlformats.org/spreadsheetml/2006/main" count="234" uniqueCount="217">
  <si>
    <t>Annual Sales Goal</t>
  </si>
  <si>
    <t>Total Payroll Budget</t>
  </si>
  <si>
    <t>Weekly Budget</t>
  </si>
  <si>
    <t>Average Hourly Rate</t>
  </si>
  <si>
    <t>Open Hours per Week to Schedule</t>
  </si>
  <si>
    <t>Remaining Hours to Schedule</t>
  </si>
  <si>
    <t>Example 1</t>
  </si>
  <si>
    <t>Days Open per Week</t>
  </si>
  <si>
    <t>Store Hours per Week (10-6 Tu-Sat)</t>
  </si>
  <si>
    <t>Example 2</t>
  </si>
  <si>
    <t>Your Store Future</t>
  </si>
  <si>
    <t>Notes</t>
  </si>
  <si>
    <t>Enter your goal for 12 months on this line.</t>
  </si>
  <si>
    <t>This line will automatically calculate.</t>
  </si>
  <si>
    <t>Enter the number of hours consumed each week by any salaried employees or the owner.</t>
  </si>
  <si>
    <t>Enter the number of hours the store is open each week on this line.</t>
  </si>
  <si>
    <t>Enter the number of days per week the store is open on this line.</t>
  </si>
  <si>
    <r>
      <t xml:space="preserve">This line will automatically calculate. This number gives you an idea of how many additional booksellers you can afford to have "on" at any given time, </t>
    </r>
    <r>
      <rPr>
        <u/>
        <sz val="12"/>
        <color theme="1"/>
        <rFont val="Arial"/>
        <family val="2"/>
      </rPr>
      <t>excluding</t>
    </r>
    <r>
      <rPr>
        <sz val="12"/>
        <color theme="1"/>
        <rFont val="Arial"/>
        <family val="2"/>
      </rPr>
      <t xml:space="preserve"> salaried staff.</t>
    </r>
  </si>
  <si>
    <r>
      <t xml:space="preserve">This line will automatically calculate. This number gives you an idea of how many total hours you can afford to schedule per day, </t>
    </r>
    <r>
      <rPr>
        <u/>
        <sz val="12"/>
        <color theme="1"/>
        <rFont val="Arial"/>
        <family val="2"/>
      </rPr>
      <t>excluding</t>
    </r>
    <r>
      <rPr>
        <sz val="12"/>
        <color theme="1"/>
        <rFont val="Arial"/>
        <family val="2"/>
      </rPr>
      <t xml:space="preserve"> salaried staff.</t>
    </r>
  </si>
  <si>
    <t>Input these cells with your data</t>
  </si>
  <si>
    <t>% increase planned</t>
  </si>
  <si>
    <t>Projected Sales</t>
  </si>
  <si>
    <t>COGS % (Avg)</t>
  </si>
  <si>
    <t>COGS (Est)</t>
  </si>
  <si>
    <t xml:space="preserve"> 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</si>
  <si>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</si>
  <si>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</si>
  <si>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</si>
  <si>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</si>
  <si>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</si>
  <si>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</si>
  <si>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</si>
  <si>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</si>
  <si>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</si>
  <si>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</si>
  <si>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</si>
  <si>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</si>
  <si>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Total </t>
  </si>
  <si>
    <t>Projected Monthly Sales - BOOKS</t>
  </si>
  <si>
    <t>Assumes same % increase as projected for the full year (B4)</t>
  </si>
  <si>
    <t>Industry average is 11% of annual purchases; schedule before &amp; after peak seasons</t>
  </si>
  <si>
    <t xml:space="preserve">  Less COST OF GOODS SOLD</t>
  </si>
  <si>
    <t>BUYING BUDGET / Open to Buy</t>
  </si>
  <si>
    <t>QUARTERLY BUDGET</t>
  </si>
  <si>
    <t>Gives rough estimate to correspond with seasonal catalogs</t>
  </si>
  <si>
    <t>Annual Inventory Turn (est)</t>
  </si>
  <si>
    <t>COGS divided by Avg Inventory at Cost</t>
  </si>
  <si>
    <t>Book Sales - Prior Year</t>
  </si>
  <si>
    <t>% Total Year</t>
  </si>
  <si>
    <t xml:space="preserve">  Less VENDOR RETURNS (cost)</t>
  </si>
  <si>
    <t>Turn Goal</t>
  </si>
  <si>
    <t>Ave. On-Hand Inventory Goal</t>
  </si>
  <si>
    <t>Beginning on-hand inventory (cost)</t>
  </si>
  <si>
    <t>Ending on-hand inventory (cost)</t>
  </si>
  <si>
    <t>Prior Year Sales (Books Only)</t>
  </si>
  <si>
    <t>January</t>
  </si>
  <si>
    <t>February</t>
  </si>
  <si>
    <t>March</t>
  </si>
  <si>
    <t>April</t>
  </si>
  <si>
    <t>June</t>
  </si>
  <si>
    <t>August</t>
  </si>
  <si>
    <t>September</t>
  </si>
  <si>
    <t>October</t>
  </si>
  <si>
    <t>November</t>
  </si>
  <si>
    <t>December</t>
  </si>
  <si>
    <t>July</t>
  </si>
  <si>
    <t>Annual</t>
  </si>
  <si>
    <t>Total Store Income</t>
  </si>
  <si>
    <t>Total COGS</t>
  </si>
  <si>
    <t>Total Gross Margin</t>
  </si>
  <si>
    <t>Total Payroll</t>
  </si>
  <si>
    <t>Total Occpancy</t>
  </si>
  <si>
    <t>Total Other Expenses</t>
  </si>
  <si>
    <t>Net Profit %</t>
  </si>
  <si>
    <t>Cash in the Bank</t>
  </si>
  <si>
    <t>Total in line of credit</t>
  </si>
  <si>
    <t>ABACUS 23</t>
  </si>
  <si>
    <t>Assumptions based on ABACUS23 unless otherwise noted.</t>
  </si>
  <si>
    <t>Sales Per Selling Square Foot</t>
  </si>
  <si>
    <t>Net Operating Profit</t>
  </si>
  <si>
    <t>Other Income</t>
  </si>
  <si>
    <t>Book Sales*</t>
  </si>
  <si>
    <t>Non-Book Sales*</t>
  </si>
  <si>
    <t>Transaction Count*</t>
  </si>
  <si>
    <t>Check Average*</t>
  </si>
  <si>
    <t>Your Store Today</t>
  </si>
  <si>
    <t>Bookkeeping Checklist</t>
  </si>
  <si>
    <t>Weekly</t>
  </si>
  <si>
    <t>Write checks for payments as needed or come due</t>
  </si>
  <si>
    <t>Payroll + payroll taxes</t>
  </si>
  <si>
    <t>Monthly</t>
  </si>
  <si>
    <t>Reconcile Accounts Receivable (A/R) and send invoices for previous month</t>
  </si>
  <si>
    <t>Sales tax</t>
  </si>
  <si>
    <t>Merchant account fees</t>
  </si>
  <si>
    <t>Gift cards sold</t>
  </si>
  <si>
    <t>Gift cards purchased</t>
  </si>
  <si>
    <t>Discounts and vouchers</t>
  </si>
  <si>
    <t>Tips (if applicable)</t>
  </si>
  <si>
    <t>Cost of Goods Sold</t>
  </si>
  <si>
    <t>Enter all sales from your store's Z-tape into your accouting system</t>
  </si>
  <si>
    <t xml:space="preserve">Categorize all bank and credit card transactions (payments, deposits and withdrawals) </t>
  </si>
  <si>
    <t>Quarterly</t>
  </si>
  <si>
    <t>Pay Sales Taxes, quarterly taxes, estimated income taxes, etc </t>
  </si>
  <si>
    <t>Annually</t>
  </si>
  <si>
    <t>940 Annual Report</t>
  </si>
  <si>
    <t>W-2’s and W-3 Report</t>
  </si>
  <si>
    <t>1099’s</t>
  </si>
  <si>
    <t>12/31 Checking Acct Reconcile</t>
  </si>
  <si>
    <t>Clean up accounts for CPA</t>
  </si>
  <si>
    <t>Prepare next year’s budget</t>
  </si>
  <si>
    <t>Pay sales tax if applicable</t>
  </si>
  <si>
    <t>Pay open publisher and wholesaler statements</t>
  </si>
  <si>
    <t>Reconcile or make journal entries in your accounting system for the following:</t>
  </si>
  <si>
    <t>Reconcile bank accounts</t>
  </si>
  <si>
    <t>Reconcile credit cards</t>
  </si>
  <si>
    <t>Pull a Sales Summary or Z-tape for the previous month in your POS</t>
  </si>
  <si>
    <t>Scorecard</t>
  </si>
  <si>
    <t>Payroll Budget</t>
  </si>
  <si>
    <t>Book Buying Budget</t>
  </si>
  <si>
    <t>Bookstore Manager’s Task Master</t>
  </si>
  <si>
    <t>Finances &amp; Planning</t>
  </si>
  <si>
    <t>Staffing</t>
  </si>
  <si>
    <t>Sales Floor</t>
  </si>
  <si>
    <t>Marketing &amp; Business Development</t>
  </si>
  <si>
    <t>Buying</t>
  </si>
  <si>
    <t>Inventory Management</t>
  </si>
  <si>
    <t>Daily</t>
  </si>
  <si>
    <t>Make bank deposit, obtain change</t>
  </si>
  <si>
    <t>Communicate the day’s tasks/goals</t>
  </si>
  <si>
    <t>Prepare sales floor &amp; stock cash wrap</t>
  </si>
  <si>
    <t>Communicate event &amp; promotional activities</t>
  </si>
  <si>
    <t>Replenish stock, place Special Orders</t>
  </si>
  <si>
    <t>Receive new shipments</t>
  </si>
  <si>
    <t>Prepare cash drawers</t>
  </si>
  <si>
    <t>Assign/follow-up on special projects</t>
  </si>
  <si>
    <t>Shelve new stock</t>
  </si>
  <si>
    <t>Send SO notifications to customers</t>
  </si>
  <si>
    <t>Enter invoices for payment</t>
  </si>
  <si>
    <t>Update upcoming event displays</t>
  </si>
  <si>
    <t>Return event overstock</t>
  </si>
  <si>
    <t>Review checking account activity &amp; balance</t>
  </si>
  <si>
    <t>Change focal point displays consulting planogram</t>
  </si>
  <si>
    <t>Review &amp; approve payments</t>
  </si>
  <si>
    <t>Adjust payroll hours as necessary</t>
  </si>
  <si>
    <t>Update bestseller displays</t>
  </si>
  <si>
    <t>Post on social media</t>
  </si>
  <si>
    <t>Check bestseller lists &amp; stock levels</t>
  </si>
  <si>
    <t>Process payroll</t>
  </si>
  <si>
    <t>Update staff favorites</t>
  </si>
  <si>
    <t>Order new staff favorites</t>
  </si>
  <si>
    <t>Create shelf-talkers</t>
  </si>
  <si>
    <t>Modify budget as needed</t>
  </si>
  <si>
    <t>Order frontlist</t>
  </si>
  <si>
    <t>Review Balance Sheet</t>
  </si>
  <si>
    <t>Review donation requests</t>
  </si>
  <si>
    <t xml:space="preserve">Submit co-op claims </t>
  </si>
  <si>
    <t>Review progress on business development goals</t>
  </si>
  <si>
    <t>Create quarterly staff schedule</t>
  </si>
  <si>
    <t>Review turns by category</t>
  </si>
  <si>
    <t>Adjust space allocations &amp; merchandise mix</t>
  </si>
  <si>
    <t>Manage book returns</t>
  </si>
  <si>
    <t>Pull stock for returns</t>
  </si>
  <si>
    <t>Review need for mark-downs &amp; implement</t>
  </si>
  <si>
    <t>Develop projections for next year</t>
  </si>
  <si>
    <t>Complete performance appraisals</t>
  </si>
  <si>
    <t>Review success of the year’s marketing efforts</t>
  </si>
  <si>
    <t>Develop budget for next year</t>
  </si>
  <si>
    <t>Conduct physical inventory</t>
  </si>
  <si>
    <t>Identify business development opportunities &amp; set goals</t>
  </si>
  <si>
    <t>Develop plans &amp; budget for next year</t>
  </si>
  <si>
    <t>File tax return</t>
  </si>
  <si>
    <t>Renew licenses</t>
  </si>
  <si>
    <t>Other</t>
  </si>
  <si>
    <t>Attend conferences</t>
  </si>
  <si>
    <t>Attend local meetings</t>
  </si>
  <si>
    <t>Develop and schedule newsletters &amp; promotions</t>
  </si>
  <si>
    <t>Report damaged and defective items</t>
  </si>
  <si>
    <t>My Store Last 12 Months</t>
  </si>
  <si>
    <t>Determine what inventory level you want to be at the close of the month; at the end of the month you can enter your actual inventory on-hand to adjust your budget for future months</t>
  </si>
  <si>
    <t>Gather publisher and wholesaler statements and related invoices</t>
  </si>
  <si>
    <t>Clean up categories and other bookkeeping entries as needed</t>
  </si>
  <si>
    <t>Run a P&amp;L and Balance Sheet for the month-end and review</t>
  </si>
  <si>
    <t>Conduct a business review by entering performance into scorecard</t>
  </si>
  <si>
    <t>Determine changes and set goals, including inventory levels and other indicators</t>
  </si>
  <si>
    <t>Review P&amp;L</t>
  </si>
  <si>
    <t>Update Scorecard</t>
  </si>
  <si>
    <t>Weekly or Bi-weekly</t>
  </si>
  <si>
    <t>Daily or Weekly</t>
  </si>
  <si>
    <t>Review seasonal or quarterly progress (sales, buying and returns)</t>
  </si>
  <si>
    <t>Revise future month's schedule</t>
  </si>
  <si>
    <t>Update planogram for focal point display areas</t>
  </si>
  <si>
    <t>Book future events and book clubs</t>
  </si>
  <si>
    <t>Merge customer data across POS and marketing platforms</t>
  </si>
  <si>
    <t>Enter any physical “bills” that arrive (expenses or Inventory asset)</t>
  </si>
  <si>
    <t>Confirm receiving history and return credits appear on statements</t>
  </si>
  <si>
    <t>POS Inventory Value at Cost*</t>
  </si>
  <si>
    <t>Accounting Inventory Value**</t>
  </si>
  <si>
    <r>
      <t>*</t>
    </r>
    <r>
      <rPr>
        <sz val="12"/>
        <rFont val="Arial"/>
        <family val="2"/>
      </rPr>
      <t>Use your store POS system reports to complete these categories.</t>
    </r>
  </si>
  <si>
    <t>**Use the Balance Sheet from your store's accouting software.</t>
  </si>
  <si>
    <t>*Rounding down gives you a *little* padding in your payroll budget for irregular but expected additions, such as coming in early, staff meetings, training time, or staying late.</t>
  </si>
  <si>
    <t>Ave. # of shifts per hour (round down*)</t>
  </si>
  <si>
    <t>Ave. # of hours to schedule per day (round down*)</t>
  </si>
  <si>
    <t>ABACUS guideline is less than 25%; highest profit stores aim for 18%. Enter your goal here.</t>
  </si>
  <si>
    <t>Enter the past 12 months of new book sales here. Or, if you don't have a year of sales to use, input your projections from the start-up template. You can also use a combination of the two if you've been open less than 12 months.</t>
  </si>
  <si>
    <t>ABACUS23 average was 8%; estimate this percentage as you see fit.</t>
  </si>
  <si>
    <t>ABACUS23 average; again, estimate this percentage as you see fit, based on your actual COGS so far.</t>
  </si>
  <si>
    <t>ABACUS23 average</t>
  </si>
  <si>
    <t>Obtain figure from POS system for Book Department for the first month only.</t>
  </si>
  <si>
    <t>Enter your book department sales by month on this line, or use the projections from your start-up template if you don't have a full year of sales to look back on quite yet.</t>
  </si>
  <si>
    <t>Complete each month using P&amp;L reports from your store's accounting software after all entries are made for the month; if you don't have data for a full year yet, use your start-up template projections as a guide.</t>
  </si>
  <si>
    <t xml:space="preserve">  65% Restock order budget</t>
  </si>
  <si>
    <t xml:space="preserve">  35% Frontlist order budget</t>
  </si>
  <si>
    <t>Percent of Sales for Non-owner Payroll</t>
  </si>
  <si>
    <t>Percent of Sales for Owner Comp</t>
  </si>
  <si>
    <t>ABACUS guideline is less than 5%; Calculate your percentage using the total owner draw or salary earned in the previous 12 months, or what your desired amount should be as a percentage of sales.</t>
  </si>
  <si>
    <t>Enter your store's existing average hourly wage here. To calculate this on your own, divide all wages and salaries by all hours worked in a set time period, like the last quarter or the last year.</t>
  </si>
  <si>
    <t>Salaried Hours (for owner or others)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</si>
</sst>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#,##0.00"/>
    <numFmt numFmtId="165" formatCode="0.0"/>
    <numFmt numFmtId="166" formatCode="&quot; &quot;&quot;$&quot;* #,##0&quot; &quot;;&quot; &quot;&quot;$&quot;* \(#,##0&quot;) &quot;;&quot; &quot;&quot;$&quot;* &quot;-&quot;??"/>
    <numFmt numFmtId="167" formatCode="0.0%"/>
    <numFmt numFmtId="168" formatCode="&quot;$&quot;#,##0&quot; &quot;;\(&quot;$&quot;#,##0\)"/>
    <numFmt numFmtId="169" formatCode="#,##0.0"/>
  </numFmts>
  <fonts count="25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theme="1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u/>
      <sz val="12"/>
      <color theme="1"/>
      <name val="Arial"/>
      <family val="2"/>
    </font>
    <font>
      <b/>
      <sz val="18"/>
      <color indexed="8"/>
      <name val="Arial"/>
      <family val="2"/>
    </font>
    <font>
      <b/>
      <sz val="12"/>
      <name val="Arial"/>
      <family val="2"/>
    </font>
    <font>
      <sz val="18"/>
      <color indexed="8"/>
      <name val="Arial"/>
      <family val="2"/>
    </font>
    <font>
      <b/>
      <sz val="18"/>
      <name val="Arial"/>
      <family val="2"/>
    </font>
    <font>
      <b/>
      <sz val="24"/>
      <name val="Arial"/>
      <family val="2"/>
    </font>
    <font>
      <b/>
      <sz val="18"/>
      <color rgb="FF000000"/>
      <name val="Arial"/>
      <family val="2"/>
    </font>
    <font>
      <sz val="18"/>
      <color rgb="FF000000"/>
      <name val="Arial"/>
      <family val="2"/>
    </font>
    <font>
      <b/>
      <sz val="24"/>
      <color indexed="8"/>
      <name val="Arial"/>
      <family val="2"/>
    </font>
    <font>
      <sz val="1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name val="Aptos Narrow"/>
      <family val="2"/>
      <scheme val="minor"/>
    </font>
    <font>
      <i/>
      <sz val="18"/>
      <name val="Arial"/>
      <family val="2"/>
    </font>
    <font>
      <b/>
      <u/>
      <sz val="18"/>
      <name val="Arial"/>
      <family val="2"/>
    </font>
    <font>
      <b/>
      <u/>
      <sz val="12"/>
      <name val="Arial"/>
      <family val="2"/>
    </font>
    <font>
      <b/>
      <i/>
      <sz val="18"/>
      <name val="Arial"/>
      <family val="2"/>
    </font>
    <font>
      <b/>
      <sz val="24"/>
      <color theme="1"/>
      <name val="Arial"/>
      <family val="2"/>
    </font>
    <font>
      <b/>
      <sz val="24"/>
      <color rgb="FF000000"/>
      <name val="Arial"/>
      <family val="2"/>
    </font>
    <font>
      <b/>
      <sz val="10"/>
      <color indexed="8"/>
      <name val="Helvetica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5"/>
        <bgColor auto="1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7E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D579"/>
        <bgColor indexed="64"/>
      </patternFill>
    </fill>
  </fills>
  <borders count="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64" fontId="3" fillId="0" borderId="0" xfId="0" applyNumberFormat="1" applyFont="1"/>
    <xf numFmtId="9" fontId="3" fillId="0" borderId="0" xfId="0" applyNumberFormat="1" applyFont="1"/>
    <xf numFmtId="165" fontId="3" fillId="0" borderId="0" xfId="0" applyNumberFormat="1" applyFont="1"/>
    <xf numFmtId="1" fontId="3" fillId="0" borderId="0" xfId="0" applyNumberFormat="1" applyFont="1"/>
    <xf numFmtId="0" fontId="4" fillId="0" borderId="0" xfId="0" applyFont="1" applyAlignment="1">
      <alignment horizontal="center" wrapText="1"/>
    </xf>
    <xf numFmtId="49" fontId="8" fillId="2" borderId="1" xfId="0" applyNumberFormat="1" applyFont="1" applyFill="1" applyBorder="1"/>
    <xf numFmtId="0" fontId="11" fillId="0" borderId="0" xfId="0" applyFont="1"/>
    <xf numFmtId="0" fontId="11" fillId="0" borderId="0" xfId="0" applyFont="1" applyAlignment="1">
      <alignment horizontal="center"/>
    </xf>
    <xf numFmtId="167" fontId="11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left"/>
    </xf>
    <xf numFmtId="164" fontId="11" fillId="0" borderId="0" xfId="0" applyNumberFormat="1" applyFont="1" applyAlignment="1">
      <alignment horizontal="center"/>
    </xf>
    <xf numFmtId="164" fontId="12" fillId="0" borderId="0" xfId="0" applyNumberFormat="1" applyFont="1"/>
    <xf numFmtId="164" fontId="11" fillId="0" borderId="0" xfId="0" applyNumberFormat="1" applyFont="1"/>
    <xf numFmtId="0" fontId="12" fillId="0" borderId="0" xfId="0" applyFont="1"/>
    <xf numFmtId="167" fontId="12" fillId="0" borderId="0" xfId="0" applyNumberFormat="1" applyFont="1"/>
    <xf numFmtId="10" fontId="12" fillId="0" borderId="0" xfId="0" applyNumberFormat="1" applyFont="1"/>
    <xf numFmtId="10" fontId="11" fillId="0" borderId="0" xfId="0" applyNumberFormat="1" applyFont="1" applyAlignment="1">
      <alignment horizontal="center"/>
    </xf>
    <xf numFmtId="10" fontId="11" fillId="0" borderId="0" xfId="0" applyNumberFormat="1" applyFont="1"/>
    <xf numFmtId="167" fontId="11" fillId="0" borderId="0" xfId="0" applyNumberFormat="1" applyFont="1"/>
    <xf numFmtId="0" fontId="12" fillId="0" borderId="0" xfId="0" applyFont="1" applyAlignment="1">
      <alignment horizontal="right"/>
    </xf>
    <xf numFmtId="0" fontId="9" fillId="0" borderId="0" xfId="0" applyFont="1"/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7" fontId="3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67" fontId="9" fillId="0" borderId="0" xfId="0" applyNumberFormat="1" applyFont="1" applyAlignment="1">
      <alignment horizontal="center"/>
    </xf>
    <xf numFmtId="9" fontId="3" fillId="0" borderId="0" xfId="1" applyFont="1" applyFill="1" applyBorder="1" applyAlignment="1">
      <alignment horizontal="center"/>
    </xf>
    <xf numFmtId="9" fontId="9" fillId="0" borderId="0" xfId="1" applyFont="1" applyFill="1" applyBorder="1" applyAlignment="1">
      <alignment horizontal="center"/>
    </xf>
    <xf numFmtId="164" fontId="9" fillId="0" borderId="0" xfId="0" applyNumberFormat="1" applyFont="1"/>
    <xf numFmtId="1" fontId="11" fillId="0" borderId="0" xfId="0" applyNumberFormat="1" applyFont="1" applyAlignment="1">
      <alignment horizontal="center"/>
    </xf>
    <xf numFmtId="167" fontId="3" fillId="0" borderId="0" xfId="0" applyNumberFormat="1" applyFont="1"/>
    <xf numFmtId="0" fontId="7" fillId="0" borderId="0" xfId="0" applyFont="1"/>
    <xf numFmtId="0" fontId="2" fillId="0" borderId="0" xfId="0" applyFont="1" applyAlignment="1">
      <alignment horizontal="left"/>
    </xf>
    <xf numFmtId="49" fontId="10" fillId="2" borderId="2" xfId="0" applyNumberFormat="1" applyFont="1" applyFill="1" applyBorder="1"/>
    <xf numFmtId="0" fontId="14" fillId="0" borderId="2" xfId="0" applyFont="1" applyBorder="1"/>
    <xf numFmtId="0" fontId="16" fillId="0" borderId="2" xfId="0" applyFont="1" applyBorder="1"/>
    <xf numFmtId="0" fontId="17" fillId="0" borderId="2" xfId="0" applyFont="1" applyBorder="1"/>
    <xf numFmtId="0" fontId="15" fillId="0" borderId="2" xfId="0" applyFont="1" applyBorder="1"/>
    <xf numFmtId="49" fontId="9" fillId="2" borderId="2" xfId="0" applyNumberFormat="1" applyFont="1" applyFill="1" applyBorder="1"/>
    <xf numFmtId="0" fontId="14" fillId="2" borderId="2" xfId="0" applyFont="1" applyFill="1" applyBorder="1"/>
    <xf numFmtId="49" fontId="14" fillId="2" borderId="2" xfId="0" applyNumberFormat="1" applyFont="1" applyFill="1" applyBorder="1"/>
    <xf numFmtId="0" fontId="16" fillId="2" borderId="2" xfId="0" applyFont="1" applyFill="1" applyBorder="1"/>
    <xf numFmtId="49" fontId="9" fillId="0" borderId="2" xfId="0" applyNumberFormat="1" applyFont="1" applyBorder="1"/>
    <xf numFmtId="166" fontId="9" fillId="0" borderId="2" xfId="0" applyNumberFormat="1" applyFont="1" applyBorder="1"/>
    <xf numFmtId="49" fontId="18" fillId="2" borderId="2" xfId="0" applyNumberFormat="1" applyFont="1" applyFill="1" applyBorder="1"/>
    <xf numFmtId="0" fontId="9" fillId="0" borderId="2" xfId="0" applyFont="1" applyBorder="1"/>
    <xf numFmtId="0" fontId="9" fillId="2" borderId="2" xfId="0" applyFont="1" applyFill="1" applyBorder="1"/>
    <xf numFmtId="166" fontId="9" fillId="2" borderId="2" xfId="0" applyNumberFormat="1" applyFont="1" applyFill="1" applyBorder="1" applyAlignment="1">
      <alignment horizontal="right"/>
    </xf>
    <xf numFmtId="49" fontId="19" fillId="2" borderId="2" xfId="0" applyNumberFormat="1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166" fontId="14" fillId="2" borderId="2" xfId="0" applyNumberFormat="1" applyFont="1" applyFill="1" applyBorder="1"/>
    <xf numFmtId="168" fontId="14" fillId="2" borderId="2" xfId="0" applyNumberFormat="1" applyFont="1" applyFill="1" applyBorder="1"/>
    <xf numFmtId="49" fontId="9" fillId="3" borderId="2" xfId="0" applyNumberFormat="1" applyFont="1" applyFill="1" applyBorder="1"/>
    <xf numFmtId="166" fontId="9" fillId="3" borderId="2" xfId="0" applyNumberFormat="1" applyFont="1" applyFill="1" applyBorder="1"/>
    <xf numFmtId="168" fontId="9" fillId="2" borderId="2" xfId="0" applyNumberFormat="1" applyFont="1" applyFill="1" applyBorder="1"/>
    <xf numFmtId="49" fontId="21" fillId="2" borderId="2" xfId="0" applyNumberFormat="1" applyFont="1" applyFill="1" applyBorder="1"/>
    <xf numFmtId="49" fontId="9" fillId="2" borderId="2" xfId="0" applyNumberFormat="1" applyFont="1" applyFill="1" applyBorder="1" applyAlignment="1">
      <alignment horizontal="right"/>
    </xf>
    <xf numFmtId="169" fontId="14" fillId="2" borderId="2" xfId="0" applyNumberFormat="1" applyFont="1" applyFill="1" applyBorder="1"/>
    <xf numFmtId="49" fontId="14" fillId="2" borderId="2" xfId="0" applyNumberFormat="1" applyFont="1" applyFill="1" applyBorder="1" applyAlignment="1">
      <alignment horizontal="right"/>
    </xf>
    <xf numFmtId="167" fontId="14" fillId="2" borderId="2" xfId="0" applyNumberFormat="1" applyFont="1" applyFill="1" applyBorder="1"/>
    <xf numFmtId="0" fontId="7" fillId="2" borderId="2" xfId="0" applyFont="1" applyFill="1" applyBorder="1"/>
    <xf numFmtId="9" fontId="16" fillId="2" borderId="2" xfId="0" applyNumberFormat="1" applyFont="1" applyFill="1" applyBorder="1"/>
    <xf numFmtId="9" fontId="16" fillId="2" borderId="2" xfId="0" applyNumberFormat="1" applyFont="1" applyFill="1" applyBorder="1" applyAlignment="1">
      <alignment horizontal="left"/>
    </xf>
    <xf numFmtId="0" fontId="22" fillId="0" borderId="0" xfId="0" applyFont="1"/>
    <xf numFmtId="0" fontId="3" fillId="0" borderId="2" xfId="0" applyFont="1" applyBorder="1"/>
    <xf numFmtId="0" fontId="12" fillId="0" borderId="2" xfId="0" applyFont="1" applyBorder="1"/>
    <xf numFmtId="0" fontId="23" fillId="0" borderId="0" xfId="0" applyFont="1"/>
    <xf numFmtId="0" fontId="0" fillId="0" borderId="0" xfId="0" applyAlignment="1">
      <alignment vertical="top" wrapText="1"/>
    </xf>
    <xf numFmtId="0" fontId="24" fillId="2" borderId="0" xfId="0" applyFont="1" applyFill="1" applyAlignment="1">
      <alignment vertical="top" wrapText="1"/>
    </xf>
    <xf numFmtId="49" fontId="0" fillId="0" borderId="0" xfId="0" applyNumberFormat="1" applyAlignment="1">
      <alignment vertical="top" wrapText="1"/>
    </xf>
    <xf numFmtId="49" fontId="24" fillId="0" borderId="0" xfId="0" applyNumberFormat="1" applyFont="1" applyAlignment="1">
      <alignment vertical="top" wrapText="1"/>
    </xf>
    <xf numFmtId="0" fontId="24" fillId="10" borderId="0" xfId="0" applyFont="1" applyFill="1" applyAlignment="1">
      <alignment vertical="top" wrapText="1"/>
    </xf>
    <xf numFmtId="0" fontId="0" fillId="10" borderId="0" xfId="0" applyFill="1" applyAlignment="1">
      <alignment vertical="top" wrapText="1"/>
    </xf>
    <xf numFmtId="0" fontId="6" fillId="10" borderId="0" xfId="0" applyFont="1" applyFill="1" applyAlignment="1">
      <alignment vertical="top" wrapText="1"/>
    </xf>
    <xf numFmtId="49" fontId="9" fillId="4" borderId="0" xfId="0" applyNumberFormat="1" applyFont="1" applyFill="1" applyAlignment="1">
      <alignment horizontal="center" vertical="top" wrapText="1"/>
    </xf>
    <xf numFmtId="49" fontId="9" fillId="6" borderId="0" xfId="0" applyNumberFormat="1" applyFont="1" applyFill="1" applyAlignment="1">
      <alignment horizontal="center" vertical="top" wrapText="1"/>
    </xf>
    <xf numFmtId="49" fontId="9" fillId="7" borderId="0" xfId="0" applyNumberFormat="1" applyFont="1" applyFill="1" applyAlignment="1">
      <alignment horizontal="center" vertical="top" wrapText="1"/>
    </xf>
    <xf numFmtId="49" fontId="9" fillId="8" borderId="0" xfId="0" applyNumberFormat="1" applyFont="1" applyFill="1" applyAlignment="1">
      <alignment horizontal="center" vertical="top" wrapText="1"/>
    </xf>
    <xf numFmtId="49" fontId="9" fillId="9" borderId="0" xfId="0" applyNumberFormat="1" applyFont="1" applyFill="1" applyAlignment="1">
      <alignment horizontal="center" vertical="top" wrapText="1"/>
    </xf>
    <xf numFmtId="49" fontId="6" fillId="10" borderId="0" xfId="0" applyNumberFormat="1" applyFont="1" applyFill="1" applyAlignment="1">
      <alignment vertical="top" wrapText="1"/>
    </xf>
    <xf numFmtId="49" fontId="3" fillId="0" borderId="2" xfId="0" applyNumberFormat="1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4" fillId="5" borderId="0" xfId="0" applyFont="1" applyFill="1"/>
    <xf numFmtId="0" fontId="3" fillId="5" borderId="0" xfId="0" applyFont="1" applyFill="1"/>
    <xf numFmtId="0" fontId="4" fillId="7" borderId="0" xfId="0" applyFont="1" applyFill="1"/>
    <xf numFmtId="0" fontId="3" fillId="7" borderId="0" xfId="0" applyFont="1" applyFill="1"/>
    <xf numFmtId="0" fontId="4" fillId="8" borderId="0" xfId="0" applyFont="1" applyFill="1"/>
    <xf numFmtId="0" fontId="3" fillId="8" borderId="0" xfId="0" applyFont="1" applyFill="1"/>
    <xf numFmtId="0" fontId="4" fillId="11" borderId="0" xfId="0" applyFont="1" applyFill="1"/>
    <xf numFmtId="0" fontId="3" fillId="11" borderId="0" xfId="0" applyFont="1" applyFill="1"/>
    <xf numFmtId="0" fontId="4" fillId="12" borderId="0" xfId="0" applyFont="1" applyFill="1"/>
    <xf numFmtId="0" fontId="3" fillId="12" borderId="0" xfId="0" applyFont="1" applyFill="1"/>
    <xf numFmtId="49" fontId="9" fillId="12" borderId="0" xfId="0" applyNumberFormat="1" applyFont="1" applyFill="1" applyAlignment="1">
      <alignment horizontal="center" vertical="top" wrapText="1"/>
    </xf>
    <xf numFmtId="0" fontId="11" fillId="0" borderId="0" xfId="0" applyFont="1" applyAlignment="1">
      <alignment horizontal="center" wrapText="1"/>
    </xf>
    <xf numFmtId="164" fontId="11" fillId="12" borderId="0" xfId="0" applyNumberFormat="1" applyFont="1" applyFill="1" applyAlignment="1">
      <alignment horizontal="center"/>
    </xf>
    <xf numFmtId="167" fontId="11" fillId="12" borderId="0" xfId="0" applyNumberFormat="1" applyFont="1" applyFill="1" applyAlignment="1">
      <alignment horizontal="center"/>
    </xf>
    <xf numFmtId="10" fontId="11" fillId="12" borderId="0" xfId="0" applyNumberFormat="1" applyFont="1" applyFill="1" applyAlignment="1">
      <alignment horizontal="center"/>
    </xf>
    <xf numFmtId="0" fontId="11" fillId="12" borderId="0" xfId="0" applyFont="1" applyFill="1" applyAlignment="1">
      <alignment horizontal="center"/>
    </xf>
    <xf numFmtId="0" fontId="8" fillId="12" borderId="1" xfId="0" applyFont="1" applyFill="1" applyBorder="1"/>
    <xf numFmtId="164" fontId="3" fillId="12" borderId="0" xfId="0" applyNumberFormat="1" applyFont="1" applyFill="1"/>
    <xf numFmtId="9" fontId="3" fillId="12" borderId="0" xfId="0" applyNumberFormat="1" applyFont="1" applyFill="1"/>
    <xf numFmtId="165" fontId="3" fillId="12" borderId="0" xfId="0" applyNumberFormat="1" applyFont="1" applyFill="1"/>
    <xf numFmtId="0" fontId="14" fillId="12" borderId="2" xfId="0" applyFont="1" applyFill="1" applyBorder="1"/>
    <xf numFmtId="166" fontId="9" fillId="12" borderId="2" xfId="0" applyNumberFormat="1" applyFont="1" applyFill="1" applyBorder="1" applyAlignment="1">
      <alignment horizontal="left"/>
    </xf>
    <xf numFmtId="9" fontId="9" fillId="12" borderId="2" xfId="0" applyNumberFormat="1" applyFont="1" applyFill="1" applyBorder="1"/>
    <xf numFmtId="167" fontId="9" fillId="12" borderId="2" xfId="0" applyNumberFormat="1" applyFont="1" applyFill="1" applyBorder="1"/>
    <xf numFmtId="0" fontId="9" fillId="12" borderId="2" xfId="0" applyFont="1" applyFill="1" applyBorder="1" applyAlignment="1">
      <alignment horizontal="right"/>
    </xf>
    <xf numFmtId="168" fontId="14" fillId="12" borderId="2" xfId="0" applyNumberFormat="1" applyFont="1" applyFill="1" applyBorder="1"/>
    <xf numFmtId="166" fontId="14" fillId="12" borderId="2" xfId="0" applyNumberFormat="1" applyFont="1" applyFill="1" applyBorder="1" applyAlignment="1">
      <alignment horizontal="left"/>
    </xf>
    <xf numFmtId="49" fontId="20" fillId="2" borderId="2" xfId="0" applyNumberFormat="1" applyFont="1" applyFill="1" applyBorder="1" applyAlignment="1">
      <alignment horizontal="left" wrapText="1"/>
    </xf>
    <xf numFmtId="0" fontId="20" fillId="2" borderId="2" xfId="0" applyFont="1" applyFill="1" applyBorder="1" applyAlignment="1">
      <alignment horizontal="left" wrapText="1"/>
    </xf>
    <xf numFmtId="49" fontId="16" fillId="2" borderId="2" xfId="0" applyNumberFormat="1" applyFont="1" applyFill="1" applyBorder="1" applyAlignment="1">
      <alignment horizontal="left" wrapText="1"/>
    </xf>
    <xf numFmtId="168" fontId="16" fillId="2" borderId="2" xfId="0" applyNumberFormat="1" applyFont="1" applyFill="1" applyBorder="1" applyAlignment="1">
      <alignment horizontal="left" wrapText="1"/>
    </xf>
    <xf numFmtId="168" fontId="7" fillId="2" borderId="2" xfId="0" applyNumberFormat="1" applyFont="1" applyFill="1" applyBorder="1" applyAlignment="1">
      <alignment horizontal="left" wrapText="1"/>
    </xf>
    <xf numFmtId="166" fontId="16" fillId="2" borderId="2" xfId="0" applyNumberFormat="1" applyFont="1" applyFill="1" applyBorder="1" applyAlignment="1">
      <alignment horizontal="left" wrapText="1"/>
    </xf>
    <xf numFmtId="0" fontId="16" fillId="2" borderId="2" xfId="0" applyFont="1" applyFill="1" applyBorder="1" applyAlignment="1">
      <alignment horizontal="left" wrapText="1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6" fillId="2" borderId="3" xfId="0" applyFont="1" applyFill="1" applyBorder="1" applyAlignment="1">
      <alignment horizontal="left" wrapText="1"/>
    </xf>
    <xf numFmtId="0" fontId="16" fillId="2" borderId="4" xfId="0" applyFont="1" applyFill="1" applyBorder="1" applyAlignment="1">
      <alignment horizontal="left" wrapText="1"/>
    </xf>
    <xf numFmtId="0" fontId="16" fillId="2" borderId="5" xfId="0" applyFont="1" applyFill="1" applyBorder="1" applyAlignment="1">
      <alignment horizontal="left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D579"/>
      <color rgb="FFFF8AD8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Nicole Magistro" id="{5700CDB7-D915-EB4A-B290-7D0751B7E703}" userId="S::hello@myreadisland.com::1b7411f1-85fa-481c-8757-321097cba5d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3" dT="2025-09-03T14:11:49.72" personId="{5700CDB7-D915-EB4A-B290-7D0751B7E703}" id="{135FD616-7560-EC49-B5D8-177B8AD84D52}">
    <text>All Participating Stores</text>
  </threadedComment>
</ThreadedComment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3B021-61B0-9B45-809F-C21AFAC180AB}">
  <sheetPr>
    <pageSetUpPr fitToPage="1"/>
  </sheetPr>
  <dimension ref="A1:G29"/>
  <sheetViews>
    <sheetView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G6" sqref="G6"/>
    </sheetView>
  </sheetViews>
  <sheetFormatPr baseColWidth="10" defaultColWidth="16.33203125" defaultRowHeight="16" x14ac:dyDescent="0.2"/>
  <cols>
    <col min="1" max="1" width="18" style="74" customWidth="1"/>
    <col min="2" max="2" width="21.5" style="74" customWidth="1"/>
    <col min="3" max="3" width="23.83203125" style="74" customWidth="1"/>
    <col min="4" max="4" width="23.1640625" style="74" customWidth="1"/>
    <col min="5" max="5" width="24.5" style="74" customWidth="1"/>
    <col min="6" max="6" width="22.33203125" style="74" customWidth="1"/>
    <col min="7" max="7" width="26.83203125" style="74" customWidth="1"/>
    <col min="8" max="16384" width="16.33203125" style="74"/>
  </cols>
  <sheetData>
    <row r="1" spans="1:7" ht="30" x14ac:dyDescent="0.2">
      <c r="A1" s="124" t="s">
        <v>119</v>
      </c>
      <c r="B1" s="124"/>
      <c r="C1" s="124"/>
      <c r="D1" s="124"/>
      <c r="E1" s="124"/>
      <c r="F1" s="124"/>
      <c r="G1" s="124"/>
    </row>
    <row r="2" spans="1:7" x14ac:dyDescent="0.2">
      <c r="A2" s="75"/>
      <c r="B2" s="75"/>
      <c r="C2" s="75"/>
      <c r="D2" s="75"/>
      <c r="E2" s="75"/>
      <c r="F2" s="75"/>
      <c r="G2" s="75"/>
    </row>
    <row r="3" spans="1:7" x14ac:dyDescent="0.2">
      <c r="A3" s="78"/>
      <c r="B3" s="79"/>
      <c r="C3" s="79"/>
      <c r="D3" s="79"/>
      <c r="E3" s="79"/>
      <c r="F3" s="79"/>
      <c r="G3" s="79"/>
    </row>
    <row r="4" spans="1:7" ht="120" x14ac:dyDescent="0.2">
      <c r="A4" s="80"/>
      <c r="B4" s="81" t="s">
        <v>120</v>
      </c>
      <c r="C4" s="82" t="s">
        <v>121</v>
      </c>
      <c r="D4" s="83" t="s">
        <v>122</v>
      </c>
      <c r="E4" s="84" t="s">
        <v>123</v>
      </c>
      <c r="F4" s="99" t="s">
        <v>124</v>
      </c>
      <c r="G4" s="85" t="s">
        <v>125</v>
      </c>
    </row>
    <row r="5" spans="1:7" ht="96" x14ac:dyDescent="0.2">
      <c r="A5" s="86" t="s">
        <v>126</v>
      </c>
      <c r="B5" s="87" t="s">
        <v>127</v>
      </c>
      <c r="C5" s="87" t="s">
        <v>128</v>
      </c>
      <c r="D5" s="87" t="s">
        <v>129</v>
      </c>
      <c r="E5" s="87" t="s">
        <v>130</v>
      </c>
      <c r="F5" s="87" t="s">
        <v>131</v>
      </c>
      <c r="G5" s="87" t="s">
        <v>132</v>
      </c>
    </row>
    <row r="6" spans="1:7" ht="96" x14ac:dyDescent="0.2">
      <c r="A6" s="80"/>
      <c r="B6" s="87" t="s">
        <v>133</v>
      </c>
      <c r="C6" s="87" t="s">
        <v>134</v>
      </c>
      <c r="D6" s="87" t="s">
        <v>135</v>
      </c>
      <c r="E6" s="88"/>
      <c r="F6" s="88"/>
      <c r="G6" s="87" t="s">
        <v>136</v>
      </c>
    </row>
    <row r="7" spans="1:7" ht="96" x14ac:dyDescent="0.2">
      <c r="A7" s="80"/>
      <c r="B7" s="87" t="s">
        <v>137</v>
      </c>
      <c r="C7" s="88"/>
      <c r="D7" s="87" t="s">
        <v>138</v>
      </c>
      <c r="E7" s="88"/>
      <c r="F7" s="88"/>
      <c r="G7" s="87" t="s">
        <v>139</v>
      </c>
    </row>
    <row r="8" spans="1:7" ht="120" x14ac:dyDescent="0.2">
      <c r="A8" s="80"/>
      <c r="B8" s="87" t="s">
        <v>140</v>
      </c>
      <c r="C8" s="88"/>
      <c r="D8" s="87" t="s">
        <v>141</v>
      </c>
      <c r="E8" s="88"/>
      <c r="F8" s="88"/>
      <c r="G8" s="88"/>
    </row>
    <row r="9" spans="1:7" ht="23" x14ac:dyDescent="0.2">
      <c r="A9" s="80"/>
      <c r="B9" s="88"/>
      <c r="C9" s="88"/>
      <c r="D9" s="88"/>
      <c r="E9" s="88"/>
      <c r="F9" s="88"/>
      <c r="G9" s="88"/>
    </row>
    <row r="10" spans="1:7" ht="72" x14ac:dyDescent="0.2">
      <c r="A10" s="86" t="s">
        <v>87</v>
      </c>
      <c r="B10" s="87" t="s">
        <v>142</v>
      </c>
      <c r="C10" s="87" t="s">
        <v>143</v>
      </c>
      <c r="D10" s="87" t="s">
        <v>144</v>
      </c>
      <c r="E10" s="87" t="s">
        <v>145</v>
      </c>
      <c r="F10" s="87" t="s">
        <v>146</v>
      </c>
      <c r="G10" s="87" t="s">
        <v>176</v>
      </c>
    </row>
    <row r="11" spans="1:7" ht="72" x14ac:dyDescent="0.2">
      <c r="A11" s="80"/>
      <c r="B11" s="87" t="s">
        <v>147</v>
      </c>
      <c r="C11" s="88"/>
      <c r="D11" s="87" t="s">
        <v>148</v>
      </c>
      <c r="E11" s="88" t="s">
        <v>191</v>
      </c>
      <c r="F11" s="87" t="s">
        <v>149</v>
      </c>
      <c r="G11" s="88"/>
    </row>
    <row r="12" spans="1:7" ht="72" x14ac:dyDescent="0.2">
      <c r="A12" s="80"/>
      <c r="B12" s="88"/>
      <c r="C12" s="88"/>
      <c r="D12" s="87" t="s">
        <v>150</v>
      </c>
      <c r="E12" s="88"/>
      <c r="F12" s="88"/>
      <c r="G12" s="88"/>
    </row>
    <row r="13" spans="1:7" ht="23" x14ac:dyDescent="0.2">
      <c r="A13" s="80"/>
      <c r="B13" s="88"/>
      <c r="C13" s="88"/>
      <c r="D13" s="88"/>
      <c r="E13" s="88"/>
      <c r="F13" s="88"/>
      <c r="G13" s="88"/>
    </row>
    <row r="14" spans="1:7" ht="72" x14ac:dyDescent="0.2">
      <c r="A14" s="86" t="s">
        <v>90</v>
      </c>
      <c r="B14" s="87" t="s">
        <v>184</v>
      </c>
      <c r="C14" s="88" t="s">
        <v>189</v>
      </c>
      <c r="D14" s="88"/>
      <c r="E14" s="87" t="s">
        <v>151</v>
      </c>
      <c r="F14" s="87" t="s">
        <v>152</v>
      </c>
      <c r="G14" s="88"/>
    </row>
    <row r="15" spans="1:7" ht="72" x14ac:dyDescent="0.2">
      <c r="A15" s="80"/>
      <c r="B15" s="87" t="s">
        <v>153</v>
      </c>
      <c r="C15" s="88"/>
      <c r="D15" s="88"/>
      <c r="E15" s="87" t="s">
        <v>154</v>
      </c>
      <c r="F15" s="87" t="s">
        <v>151</v>
      </c>
      <c r="G15" s="88"/>
    </row>
    <row r="16" spans="1:7" ht="48" x14ac:dyDescent="0.2">
      <c r="A16" s="80"/>
      <c r="B16" s="87" t="s">
        <v>185</v>
      </c>
      <c r="C16" s="88"/>
      <c r="D16" s="88"/>
      <c r="E16" s="87" t="s">
        <v>155</v>
      </c>
      <c r="F16" s="88"/>
      <c r="G16" s="88"/>
    </row>
    <row r="17" spans="1:7" ht="96" x14ac:dyDescent="0.2">
      <c r="A17" s="80"/>
      <c r="B17" s="88"/>
      <c r="C17" s="88"/>
      <c r="D17" s="88"/>
      <c r="E17" s="87" t="s">
        <v>175</v>
      </c>
      <c r="F17" s="88"/>
      <c r="G17" s="88"/>
    </row>
    <row r="18" spans="1:7" ht="23" x14ac:dyDescent="0.2">
      <c r="A18" s="80"/>
      <c r="B18" s="88"/>
      <c r="C18" s="88"/>
      <c r="D18" s="88"/>
      <c r="E18" s="88"/>
      <c r="F18" s="88"/>
      <c r="G18" s="88"/>
    </row>
    <row r="19" spans="1:7" ht="120" x14ac:dyDescent="0.2">
      <c r="A19" s="86" t="s">
        <v>101</v>
      </c>
      <c r="B19" s="87" t="s">
        <v>156</v>
      </c>
      <c r="C19" s="87" t="s">
        <v>157</v>
      </c>
      <c r="D19" s="87" t="s">
        <v>190</v>
      </c>
      <c r="E19" s="88" t="s">
        <v>192</v>
      </c>
      <c r="F19" s="88"/>
      <c r="G19" s="87" t="s">
        <v>158</v>
      </c>
    </row>
    <row r="20" spans="1:7" ht="96" x14ac:dyDescent="0.2">
      <c r="A20" s="80"/>
      <c r="B20" s="88"/>
      <c r="C20" s="88"/>
      <c r="D20" s="87" t="s">
        <v>159</v>
      </c>
      <c r="E20" s="88"/>
      <c r="F20" s="88"/>
      <c r="G20" s="87" t="s">
        <v>160</v>
      </c>
    </row>
    <row r="21" spans="1:7" ht="72" x14ac:dyDescent="0.2">
      <c r="A21" s="80"/>
      <c r="B21" s="88"/>
      <c r="C21" s="88"/>
      <c r="D21" s="87" t="s">
        <v>161</v>
      </c>
      <c r="E21" s="88"/>
      <c r="F21" s="88"/>
      <c r="G21" s="87" t="s">
        <v>162</v>
      </c>
    </row>
    <row r="22" spans="1:7" ht="23" x14ac:dyDescent="0.2">
      <c r="A22" s="80"/>
      <c r="B22" s="88"/>
      <c r="C22" s="88"/>
      <c r="D22" s="88"/>
      <c r="E22" s="88"/>
      <c r="F22" s="88"/>
      <c r="G22" s="88"/>
    </row>
    <row r="23" spans="1:7" ht="72" x14ac:dyDescent="0.2">
      <c r="A23" s="86" t="s">
        <v>103</v>
      </c>
      <c r="B23" s="87" t="s">
        <v>163</v>
      </c>
      <c r="C23" s="87" t="s">
        <v>164</v>
      </c>
      <c r="D23" s="88"/>
      <c r="E23" s="87" t="s">
        <v>165</v>
      </c>
      <c r="F23" s="87" t="s">
        <v>166</v>
      </c>
      <c r="G23" s="87" t="s">
        <v>167</v>
      </c>
    </row>
    <row r="24" spans="1:7" ht="120" x14ac:dyDescent="0.2">
      <c r="A24" s="86"/>
      <c r="B24" s="87" t="s">
        <v>168</v>
      </c>
      <c r="C24" s="87"/>
      <c r="D24" s="88"/>
      <c r="E24" s="87" t="s">
        <v>169</v>
      </c>
      <c r="F24" s="87"/>
      <c r="G24" s="88"/>
    </row>
    <row r="25" spans="1:7" ht="24" x14ac:dyDescent="0.2">
      <c r="A25" s="86"/>
      <c r="B25" s="87" t="s">
        <v>170</v>
      </c>
      <c r="C25" s="87"/>
      <c r="D25" s="88"/>
      <c r="E25" s="87"/>
      <c r="F25" s="87"/>
      <c r="G25" s="88"/>
    </row>
    <row r="26" spans="1:7" ht="48" x14ac:dyDescent="0.2">
      <c r="A26" s="86"/>
      <c r="B26" s="87" t="s">
        <v>171</v>
      </c>
      <c r="C26" s="87"/>
      <c r="D26" s="88"/>
      <c r="E26" s="87"/>
      <c r="F26" s="87"/>
      <c r="G26" s="88"/>
    </row>
    <row r="27" spans="1:7" ht="23" x14ac:dyDescent="0.2">
      <c r="A27" s="86"/>
      <c r="B27" s="87"/>
      <c r="C27" s="87"/>
      <c r="D27" s="88"/>
      <c r="E27" s="87"/>
      <c r="F27" s="87"/>
      <c r="G27" s="88"/>
    </row>
    <row r="28" spans="1:7" ht="48" x14ac:dyDescent="0.2">
      <c r="A28" s="86" t="s">
        <v>172</v>
      </c>
      <c r="B28" s="87" t="s">
        <v>173</v>
      </c>
      <c r="C28" s="87"/>
      <c r="D28" s="88"/>
      <c r="E28" s="87" t="s">
        <v>174</v>
      </c>
      <c r="F28" s="87"/>
      <c r="G28" s="88"/>
    </row>
    <row r="29" spans="1:7" x14ac:dyDescent="0.2">
      <c r="A29" s="77"/>
      <c r="B29" s="76"/>
      <c r="C29" s="76"/>
      <c r="E29" s="76"/>
      <c r="F29" s="76"/>
    </row>
  </sheetData>
  <mergeCells count="1">
    <mergeCell ref="A1:G1"/>
  </mergeCells>
  <pageMargins left="0.7" right="0.7" top="0.75" bottom="0.75" header="0.3" footer="0.3"/>
  <pageSetup scale="53" fitToHeight="2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6E482-CE40-B842-A0DC-C46097097E8E}">
  <sheetPr>
    <pageSetUpPr fitToPage="1"/>
  </sheetPr>
  <dimension ref="A1:C47"/>
  <sheetViews>
    <sheetView workbookViewId="0">
      <selection activeCell="B19" sqref="B19"/>
    </sheetView>
  </sheetViews>
  <sheetFormatPr baseColWidth="10" defaultRowHeight="23" x14ac:dyDescent="0.25"/>
  <cols>
    <col min="1" max="1" width="7.6640625" style="2" customWidth="1"/>
    <col min="2" max="2" width="8.83203125" style="2" customWidth="1"/>
    <col min="3" max="3" width="34.1640625" style="2" bestFit="1" customWidth="1"/>
    <col min="4" max="16384" width="10.83203125" style="2"/>
  </cols>
  <sheetData>
    <row r="1" spans="1:3" ht="30" x14ac:dyDescent="0.3">
      <c r="A1" s="70" t="s">
        <v>86</v>
      </c>
    </row>
    <row r="3" spans="1:3" x14ac:dyDescent="0.25">
      <c r="A3" s="89" t="s">
        <v>187</v>
      </c>
      <c r="B3" s="90"/>
      <c r="C3" s="90"/>
    </row>
    <row r="4" spans="1:3" x14ac:dyDescent="0.25">
      <c r="A4" s="71"/>
      <c r="B4" s="2" t="s">
        <v>99</v>
      </c>
    </row>
    <row r="5" spans="1:3" x14ac:dyDescent="0.25">
      <c r="A5" s="71"/>
      <c r="B5" s="18" t="s">
        <v>100</v>
      </c>
    </row>
    <row r="6" spans="1:3" x14ac:dyDescent="0.25">
      <c r="A6" s="71"/>
      <c r="B6" s="18" t="s">
        <v>193</v>
      </c>
    </row>
    <row r="7" spans="1:3" x14ac:dyDescent="0.25">
      <c r="A7" s="71"/>
      <c r="B7" s="18" t="s">
        <v>88</v>
      </c>
    </row>
    <row r="9" spans="1:3" x14ac:dyDescent="0.25">
      <c r="A9" s="91" t="s">
        <v>186</v>
      </c>
      <c r="B9" s="92"/>
      <c r="C9" s="92"/>
    </row>
    <row r="10" spans="1:3" x14ac:dyDescent="0.25">
      <c r="A10" s="71"/>
      <c r="B10" s="18" t="s">
        <v>89</v>
      </c>
    </row>
    <row r="13" spans="1:3" x14ac:dyDescent="0.25">
      <c r="A13" s="93" t="s">
        <v>90</v>
      </c>
      <c r="B13" s="94"/>
      <c r="C13" s="94"/>
    </row>
    <row r="14" spans="1:3" x14ac:dyDescent="0.25">
      <c r="A14" s="71"/>
      <c r="B14" s="18" t="s">
        <v>91</v>
      </c>
    </row>
    <row r="15" spans="1:3" x14ac:dyDescent="0.25">
      <c r="A15" s="71"/>
      <c r="B15" s="18" t="s">
        <v>113</v>
      </c>
    </row>
    <row r="16" spans="1:3" x14ac:dyDescent="0.25">
      <c r="A16" s="71"/>
      <c r="B16" s="18" t="s">
        <v>114</v>
      </c>
    </row>
    <row r="17" spans="1:3" x14ac:dyDescent="0.25">
      <c r="A17" s="71"/>
      <c r="B17" s="18" t="s">
        <v>179</v>
      </c>
    </row>
    <row r="18" spans="1:3" x14ac:dyDescent="0.25">
      <c r="A18" s="71"/>
      <c r="B18" s="18" t="s">
        <v>194</v>
      </c>
    </row>
    <row r="19" spans="1:3" x14ac:dyDescent="0.25">
      <c r="A19" s="71"/>
      <c r="B19" s="18" t="s">
        <v>111</v>
      </c>
    </row>
    <row r="20" spans="1:3" x14ac:dyDescent="0.25">
      <c r="A20" s="71"/>
      <c r="B20" s="18" t="s">
        <v>115</v>
      </c>
    </row>
    <row r="21" spans="1:3" x14ac:dyDescent="0.25">
      <c r="A21" s="71"/>
      <c r="B21" s="18" t="s">
        <v>112</v>
      </c>
    </row>
    <row r="22" spans="1:3" x14ac:dyDescent="0.25">
      <c r="B22" s="71"/>
      <c r="C22" s="2" t="s">
        <v>92</v>
      </c>
    </row>
    <row r="23" spans="1:3" x14ac:dyDescent="0.25">
      <c r="B23" s="72"/>
      <c r="C23" s="2" t="s">
        <v>93</v>
      </c>
    </row>
    <row r="24" spans="1:3" x14ac:dyDescent="0.25">
      <c r="B24" s="71"/>
      <c r="C24" s="2" t="s">
        <v>94</v>
      </c>
    </row>
    <row r="25" spans="1:3" x14ac:dyDescent="0.25">
      <c r="B25" s="71"/>
      <c r="C25" s="2" t="s">
        <v>95</v>
      </c>
    </row>
    <row r="26" spans="1:3" x14ac:dyDescent="0.25">
      <c r="B26" s="71"/>
      <c r="C26" s="2" t="s">
        <v>96</v>
      </c>
    </row>
    <row r="27" spans="1:3" x14ac:dyDescent="0.25">
      <c r="B27" s="71"/>
      <c r="C27" s="2" t="s">
        <v>97</v>
      </c>
    </row>
    <row r="28" spans="1:3" x14ac:dyDescent="0.25">
      <c r="B28" s="71"/>
      <c r="C28" s="2" t="s">
        <v>98</v>
      </c>
    </row>
    <row r="29" spans="1:3" x14ac:dyDescent="0.25">
      <c r="A29" s="71"/>
      <c r="B29" s="18" t="s">
        <v>181</v>
      </c>
    </row>
    <row r="30" spans="1:3" x14ac:dyDescent="0.25">
      <c r="A30" s="71"/>
      <c r="B30" s="18" t="s">
        <v>180</v>
      </c>
    </row>
    <row r="31" spans="1:3" x14ac:dyDescent="0.25">
      <c r="A31" s="71"/>
      <c r="B31" s="18" t="s">
        <v>182</v>
      </c>
    </row>
    <row r="32" spans="1:3" x14ac:dyDescent="0.25">
      <c r="A32" s="71"/>
      <c r="B32" s="18" t="s">
        <v>183</v>
      </c>
    </row>
    <row r="33" spans="1:3" x14ac:dyDescent="0.25">
      <c r="A33" s="71"/>
      <c r="B33" s="2" t="s">
        <v>110</v>
      </c>
    </row>
    <row r="36" spans="1:3" x14ac:dyDescent="0.25">
      <c r="A36" s="95" t="s">
        <v>101</v>
      </c>
      <c r="B36" s="96"/>
      <c r="C36" s="96"/>
    </row>
    <row r="37" spans="1:3" x14ac:dyDescent="0.25">
      <c r="A37" s="71"/>
      <c r="B37" s="18" t="s">
        <v>102</v>
      </c>
    </row>
    <row r="38" spans="1:3" x14ac:dyDescent="0.25">
      <c r="A38" s="71"/>
      <c r="B38" s="18" t="s">
        <v>188</v>
      </c>
    </row>
    <row r="39" spans="1:3" x14ac:dyDescent="0.25">
      <c r="B39" s="18"/>
    </row>
    <row r="41" spans="1:3" x14ac:dyDescent="0.25">
      <c r="A41" s="97" t="s">
        <v>103</v>
      </c>
      <c r="B41" s="98"/>
      <c r="C41" s="98"/>
    </row>
    <row r="42" spans="1:3" x14ac:dyDescent="0.25">
      <c r="A42" s="71"/>
      <c r="B42" s="18" t="s">
        <v>104</v>
      </c>
    </row>
    <row r="43" spans="1:3" x14ac:dyDescent="0.25">
      <c r="A43" s="71"/>
      <c r="B43" s="18" t="s">
        <v>105</v>
      </c>
    </row>
    <row r="44" spans="1:3" x14ac:dyDescent="0.25">
      <c r="A44" s="71"/>
      <c r="B44" s="18" t="s">
        <v>106</v>
      </c>
    </row>
    <row r="45" spans="1:3" x14ac:dyDescent="0.25">
      <c r="A45" s="71"/>
      <c r="B45" s="18" t="s">
        <v>107</v>
      </c>
    </row>
    <row r="46" spans="1:3" x14ac:dyDescent="0.25">
      <c r="A46" s="71"/>
      <c r="B46" s="18" t="s">
        <v>108</v>
      </c>
    </row>
    <row r="47" spans="1:3" x14ac:dyDescent="0.25">
      <c r="A47" s="71"/>
      <c r="B47" s="18" t="s">
        <v>109</v>
      </c>
    </row>
  </sheetData>
  <pageMargins left="0.7" right="0.7" top="0.75" bottom="0.75" header="0.3" footer="0.3"/>
  <pageSetup scale="67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31829-5C2E-BB41-917D-CEC0EFF44824}">
  <sheetPr>
    <pageSetUpPr fitToPage="1"/>
  </sheetPr>
  <dimension ref="A1:R51"/>
  <sheetViews>
    <sheetView workbookViewId="0">
      <pane xSplit="4" ySplit="15" topLeftCell="E19" activePane="bottomRight" state="frozen"/>
      <selection pane="topRight" activeCell="E1" sqref="E1"/>
      <selection pane="bottomLeft" activeCell="A14" sqref="A14"/>
      <selection pane="bottomRight" activeCell="B24" sqref="B24"/>
    </sheetView>
  </sheetViews>
  <sheetFormatPr baseColWidth="10" defaultColWidth="8.83203125" defaultRowHeight="23" x14ac:dyDescent="0.25"/>
  <cols>
    <col min="1" max="1" width="18.5" style="2" customWidth="1"/>
    <col min="2" max="2" width="46" style="2" bestFit="1" customWidth="1"/>
    <col min="3" max="3" width="20.83203125" style="2" bestFit="1" customWidth="1"/>
    <col min="4" max="4" width="23.6640625" style="2" bestFit="1" customWidth="1"/>
    <col min="5" max="5" width="13" style="2" bestFit="1" customWidth="1"/>
    <col min="6" max="6" width="14.33203125" style="2" bestFit="1" customWidth="1"/>
    <col min="7" max="7" width="12.1640625" style="2" customWidth="1"/>
    <col min="8" max="8" width="14" style="2" customWidth="1"/>
    <col min="9" max="9" width="12.6640625" style="2" bestFit="1" customWidth="1"/>
    <col min="10" max="10" width="11.33203125" style="2" bestFit="1" customWidth="1"/>
    <col min="11" max="11" width="14.6640625" style="2" bestFit="1" customWidth="1"/>
    <col min="12" max="12" width="14.1640625" style="2" bestFit="1" customWidth="1"/>
    <col min="13" max="13" width="17.1640625" style="2" bestFit="1" customWidth="1"/>
    <col min="14" max="14" width="13" style="2" bestFit="1" customWidth="1"/>
    <col min="15" max="15" width="16.1640625" style="2" bestFit="1" customWidth="1"/>
    <col min="16" max="16" width="16" style="2" bestFit="1" customWidth="1"/>
    <col min="17" max="17" width="11.6640625" style="2" bestFit="1" customWidth="1"/>
    <col min="18" max="18" width="13.83203125" style="2" bestFit="1" customWidth="1"/>
    <col min="19" max="16384" width="8.83203125" style="2"/>
  </cols>
  <sheetData>
    <row r="1" spans="1:18" ht="30" x14ac:dyDescent="0.3">
      <c r="A1" s="70" t="s">
        <v>116</v>
      </c>
      <c r="D1" s="105"/>
      <c r="E1" s="10" t="s">
        <v>19</v>
      </c>
    </row>
    <row r="3" spans="1:18" ht="48" x14ac:dyDescent="0.25">
      <c r="A3" s="11"/>
      <c r="B3" s="11"/>
      <c r="C3" s="12" t="s">
        <v>76</v>
      </c>
      <c r="D3" s="100" t="s">
        <v>177</v>
      </c>
      <c r="E3" s="11" t="s">
        <v>55</v>
      </c>
      <c r="F3" s="11" t="s">
        <v>56</v>
      </c>
      <c r="G3" s="11" t="s">
        <v>57</v>
      </c>
      <c r="H3" s="11" t="s">
        <v>58</v>
      </c>
      <c r="I3" s="11" t="s">
        <v>29</v>
      </c>
      <c r="J3" s="11" t="s">
        <v>59</v>
      </c>
      <c r="K3" s="11" t="s">
        <v>65</v>
      </c>
      <c r="L3" s="11" t="s">
        <v>60</v>
      </c>
      <c r="M3" s="11" t="s">
        <v>61</v>
      </c>
      <c r="N3" s="11" t="s">
        <v>62</v>
      </c>
      <c r="O3" s="11" t="s">
        <v>63</v>
      </c>
      <c r="P3" s="11" t="s">
        <v>64</v>
      </c>
      <c r="Q3" s="11" t="s">
        <v>66</v>
      </c>
      <c r="R3" s="13"/>
    </row>
    <row r="4" spans="1:18" x14ac:dyDescent="0.25">
      <c r="A4" s="14" t="s">
        <v>67</v>
      </c>
      <c r="B4" s="14"/>
      <c r="C4" s="15">
        <v>560669</v>
      </c>
      <c r="D4" s="101">
        <v>0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7">
        <f>SUM(E4:P4)</f>
        <v>0</v>
      </c>
      <c r="R4" s="15"/>
    </row>
    <row r="5" spans="1:18" x14ac:dyDescent="0.25">
      <c r="A5" s="16"/>
      <c r="B5" s="16" t="s">
        <v>78</v>
      </c>
      <c r="C5" s="15">
        <v>332</v>
      </c>
      <c r="D5" s="101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7">
        <f>SUM(E5:P5)</f>
        <v>0</v>
      </c>
      <c r="R5" s="15"/>
    </row>
    <row r="6" spans="1:18" s="37" customFormat="1" x14ac:dyDescent="0.25">
      <c r="A6" s="19"/>
      <c r="B6" s="19" t="s">
        <v>81</v>
      </c>
      <c r="C6" s="13">
        <v>0.81799999999999995</v>
      </c>
      <c r="D6" s="102">
        <v>0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23"/>
      <c r="R6" s="13"/>
    </row>
    <row r="7" spans="1:18" s="37" customFormat="1" x14ac:dyDescent="0.25">
      <c r="A7" s="19"/>
      <c r="B7" s="19" t="s">
        <v>82</v>
      </c>
      <c r="C7" s="13">
        <v>0.182</v>
      </c>
      <c r="D7" s="102">
        <v>0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3"/>
      <c r="R7" s="13"/>
    </row>
    <row r="8" spans="1:18" x14ac:dyDescent="0.25">
      <c r="A8" s="18"/>
      <c r="B8" s="18" t="s">
        <v>68</v>
      </c>
      <c r="C8" s="13">
        <v>0.53300000000000003</v>
      </c>
      <c r="D8" s="102">
        <v>0</v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1"/>
      <c r="R8" s="13"/>
    </row>
    <row r="9" spans="1:18" x14ac:dyDescent="0.25">
      <c r="A9" s="18"/>
      <c r="B9" s="18" t="s">
        <v>69</v>
      </c>
      <c r="C9" s="13">
        <v>0.46700000000000003</v>
      </c>
      <c r="D9" s="102">
        <v>0</v>
      </c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1"/>
      <c r="R9" s="13"/>
    </row>
    <row r="10" spans="1:18" x14ac:dyDescent="0.25">
      <c r="A10" s="18"/>
      <c r="B10" s="18" t="s">
        <v>70</v>
      </c>
      <c r="C10" s="13">
        <v>0.251</v>
      </c>
      <c r="D10" s="102">
        <v>0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1"/>
      <c r="R10" s="13"/>
    </row>
    <row r="11" spans="1:18" x14ac:dyDescent="0.25">
      <c r="A11" s="18"/>
      <c r="B11" s="18" t="s">
        <v>71</v>
      </c>
      <c r="C11" s="13">
        <v>9.6000000000000002E-2</v>
      </c>
      <c r="D11" s="102">
        <v>0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1"/>
      <c r="R11" s="13"/>
    </row>
    <row r="12" spans="1:18" x14ac:dyDescent="0.25">
      <c r="A12" s="18"/>
      <c r="B12" s="18" t="s">
        <v>72</v>
      </c>
      <c r="C12" s="13">
        <v>0.114</v>
      </c>
      <c r="D12" s="102">
        <v>0</v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1"/>
      <c r="R12" s="13"/>
    </row>
    <row r="13" spans="1:18" x14ac:dyDescent="0.25">
      <c r="A13" s="16"/>
      <c r="B13" s="16" t="s">
        <v>79</v>
      </c>
      <c r="C13" s="15">
        <v>0</v>
      </c>
      <c r="D13" s="101">
        <v>0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5"/>
    </row>
    <row r="14" spans="1:18" s="37" customFormat="1" x14ac:dyDescent="0.25">
      <c r="A14" s="19"/>
      <c r="B14" s="19" t="s">
        <v>80</v>
      </c>
      <c r="C14" s="13">
        <v>1.6E-2</v>
      </c>
      <c r="D14" s="102">
        <v>0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23"/>
      <c r="R14" s="13"/>
    </row>
    <row r="15" spans="1:18" x14ac:dyDescent="0.25">
      <c r="A15" s="20"/>
      <c r="B15" s="20" t="s">
        <v>73</v>
      </c>
      <c r="C15" s="21">
        <f>SUM(1-C8-C10-C11-C12+C14)</f>
        <v>2.1999999999999964E-2</v>
      </c>
      <c r="D15" s="103">
        <v>0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2"/>
      <c r="R15" s="21"/>
    </row>
    <row r="16" spans="1:18" x14ac:dyDescent="0.25">
      <c r="A16" s="16"/>
      <c r="B16" s="16" t="s">
        <v>74</v>
      </c>
      <c r="C16" s="15">
        <v>0</v>
      </c>
      <c r="D16" s="101">
        <v>0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7"/>
      <c r="R16" s="15"/>
    </row>
    <row r="17" spans="1:18" x14ac:dyDescent="0.25">
      <c r="A17" s="16"/>
      <c r="B17" s="16" t="s">
        <v>75</v>
      </c>
      <c r="C17" s="15">
        <v>0</v>
      </c>
      <c r="D17" s="101">
        <v>0</v>
      </c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7"/>
      <c r="R17" s="15"/>
    </row>
    <row r="18" spans="1:18" x14ac:dyDescent="0.25">
      <c r="A18" s="16"/>
      <c r="B18" s="16" t="s">
        <v>195</v>
      </c>
      <c r="C18" s="15"/>
      <c r="D18" s="101">
        <v>0</v>
      </c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7"/>
      <c r="R18" s="15"/>
    </row>
    <row r="19" spans="1:18" x14ac:dyDescent="0.25">
      <c r="A19" s="16"/>
      <c r="B19" s="16" t="s">
        <v>196</v>
      </c>
      <c r="C19" s="15"/>
      <c r="D19" s="101">
        <v>0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7"/>
      <c r="R19" s="15"/>
    </row>
    <row r="20" spans="1:18" x14ac:dyDescent="0.25">
      <c r="A20" s="18"/>
      <c r="B20" s="18" t="s">
        <v>83</v>
      </c>
      <c r="C20" s="36">
        <f>SUM(C4/C21)</f>
        <v>15851.540853830931</v>
      </c>
      <c r="D20" s="104">
        <v>0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1"/>
      <c r="R20" s="12"/>
    </row>
    <row r="21" spans="1:18" x14ac:dyDescent="0.25">
      <c r="A21" s="16"/>
      <c r="B21" s="16" t="s">
        <v>84</v>
      </c>
      <c r="C21" s="15">
        <v>35.369999999999997</v>
      </c>
      <c r="D21" s="101">
        <v>0</v>
      </c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7"/>
      <c r="R21" s="15"/>
    </row>
    <row r="22" spans="1:18" x14ac:dyDescent="0.25">
      <c r="A22" s="25"/>
      <c r="B22" s="26"/>
      <c r="C22" s="27"/>
      <c r="D22" s="28"/>
      <c r="E22" s="28"/>
      <c r="F22" s="28"/>
      <c r="G22" s="28"/>
      <c r="H22" s="28"/>
      <c r="I22" s="28"/>
      <c r="J22" s="29"/>
      <c r="K22" s="26"/>
      <c r="L22" s="26"/>
      <c r="M22" s="26"/>
      <c r="N22" s="5"/>
    </row>
    <row r="23" spans="1:18" x14ac:dyDescent="0.25">
      <c r="A23" s="30"/>
      <c r="B23" s="29"/>
      <c r="C23" s="31"/>
      <c r="D23" s="32"/>
      <c r="E23" s="32"/>
      <c r="F23" s="32"/>
      <c r="G23" s="32"/>
      <c r="H23" s="32"/>
      <c r="I23" s="32"/>
      <c r="J23" s="29"/>
      <c r="K23" s="29"/>
      <c r="L23" s="29"/>
      <c r="M23" s="29"/>
      <c r="N23" s="29"/>
    </row>
    <row r="24" spans="1:18" x14ac:dyDescent="0.25">
      <c r="A24" s="38"/>
      <c r="B24" s="39" t="s">
        <v>209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6"/>
    </row>
    <row r="25" spans="1:18" x14ac:dyDescent="0.25">
      <c r="A25" s="31"/>
      <c r="B25" s="123" t="s">
        <v>197</v>
      </c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</row>
    <row r="26" spans="1:18" x14ac:dyDescent="0.25">
      <c r="A26" s="25"/>
      <c r="B26" s="125" t="s">
        <v>198</v>
      </c>
      <c r="C26" s="125"/>
      <c r="D26" s="125"/>
      <c r="E26" s="125"/>
      <c r="F26" s="125"/>
      <c r="G26" s="126"/>
      <c r="H26" s="126"/>
      <c r="I26" s="126"/>
      <c r="J26" s="126"/>
      <c r="K26" s="126"/>
      <c r="L26" s="31"/>
      <c r="M26" s="126"/>
      <c r="N26" s="126"/>
    </row>
    <row r="27" spans="1:18" x14ac:dyDescent="0.25">
      <c r="A27" s="25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29"/>
    </row>
    <row r="28" spans="1:18" x14ac:dyDescent="0.25">
      <c r="A28" s="25"/>
      <c r="B28" s="26"/>
      <c r="C28" s="33"/>
      <c r="D28" s="33"/>
      <c r="E28" s="27"/>
      <c r="F28" s="27"/>
      <c r="G28" s="5"/>
      <c r="H28" s="33"/>
      <c r="I28" s="33"/>
      <c r="J28" s="27"/>
      <c r="K28" s="27"/>
      <c r="L28" s="26"/>
      <c r="N28" s="5"/>
    </row>
    <row r="29" spans="1:18" x14ac:dyDescent="0.25">
      <c r="A29" s="25"/>
      <c r="B29" s="26"/>
      <c r="C29" s="33"/>
      <c r="D29" s="33"/>
      <c r="E29" s="26"/>
      <c r="F29" s="27"/>
      <c r="G29" s="5"/>
      <c r="H29" s="33"/>
      <c r="I29" s="33"/>
      <c r="J29" s="26"/>
      <c r="K29" s="27"/>
      <c r="L29" s="26"/>
      <c r="N29" s="5"/>
    </row>
    <row r="30" spans="1:18" x14ac:dyDescent="0.25">
      <c r="A30" s="25"/>
      <c r="B30" s="26"/>
      <c r="C30" s="33"/>
      <c r="D30" s="33"/>
      <c r="E30" s="26"/>
      <c r="F30" s="27"/>
      <c r="G30" s="5"/>
      <c r="H30" s="33"/>
      <c r="I30" s="33"/>
      <c r="J30" s="26"/>
      <c r="K30" s="27"/>
      <c r="L30" s="26"/>
      <c r="N30" s="5"/>
    </row>
    <row r="31" spans="1:18" x14ac:dyDescent="0.25">
      <c r="A31" s="25"/>
      <c r="B31" s="26"/>
      <c r="C31" s="33"/>
      <c r="D31" s="33"/>
      <c r="E31" s="26"/>
      <c r="F31" s="27"/>
      <c r="G31" s="5"/>
      <c r="H31" s="33"/>
      <c r="I31" s="33"/>
      <c r="J31" s="26"/>
      <c r="K31" s="27"/>
      <c r="L31" s="26"/>
      <c r="M31" s="26"/>
      <c r="N31" s="5"/>
    </row>
    <row r="32" spans="1:18" x14ac:dyDescent="0.25">
      <c r="A32" s="25"/>
      <c r="B32" s="26"/>
      <c r="C32" s="33"/>
      <c r="D32" s="33"/>
      <c r="E32" s="26"/>
      <c r="F32" s="27"/>
      <c r="G32" s="5"/>
      <c r="H32" s="33"/>
      <c r="I32" s="33"/>
      <c r="J32" s="26"/>
      <c r="K32" s="27"/>
      <c r="L32" s="26"/>
      <c r="M32" s="26"/>
      <c r="N32" s="5"/>
    </row>
    <row r="33" spans="1:14" x14ac:dyDescent="0.25">
      <c r="A33" s="25"/>
      <c r="B33" s="26"/>
      <c r="C33" s="33"/>
      <c r="D33" s="33"/>
      <c r="E33" s="27"/>
      <c r="F33" s="27"/>
      <c r="G33" s="5"/>
      <c r="H33" s="33"/>
      <c r="I33" s="33"/>
      <c r="J33" s="26"/>
      <c r="K33" s="27"/>
      <c r="L33" s="26"/>
      <c r="M33" s="26"/>
      <c r="N33" s="5"/>
    </row>
    <row r="34" spans="1:14" x14ac:dyDescent="0.25">
      <c r="A34" s="25"/>
      <c r="B34" s="29"/>
      <c r="C34" s="33"/>
      <c r="D34" s="34"/>
      <c r="E34" s="29"/>
      <c r="F34" s="31"/>
      <c r="G34" s="35"/>
      <c r="H34" s="33"/>
      <c r="I34" s="34"/>
      <c r="J34" s="29"/>
      <c r="K34" s="31"/>
      <c r="L34" s="29"/>
      <c r="M34" s="29"/>
      <c r="N34" s="35"/>
    </row>
    <row r="35" spans="1:14" x14ac:dyDescent="0.25">
      <c r="A35" s="25"/>
      <c r="B35" s="26"/>
      <c r="C35" s="33"/>
      <c r="D35" s="33"/>
      <c r="E35" s="26"/>
      <c r="F35" s="27"/>
      <c r="G35" s="5"/>
      <c r="H35" s="33"/>
      <c r="I35" s="33"/>
      <c r="J35" s="26"/>
      <c r="K35" s="27"/>
      <c r="L35" s="26"/>
      <c r="M35" s="26"/>
      <c r="N35" s="5"/>
    </row>
    <row r="36" spans="1:14" x14ac:dyDescent="0.25">
      <c r="A36" s="25"/>
      <c r="B36" s="26"/>
      <c r="C36" s="33"/>
      <c r="D36" s="33"/>
      <c r="E36" s="26"/>
      <c r="F36" s="27"/>
      <c r="G36" s="5"/>
      <c r="H36" s="33"/>
      <c r="I36" s="33"/>
      <c r="J36" s="26"/>
      <c r="K36" s="27"/>
      <c r="L36" s="26"/>
      <c r="M36" s="26"/>
      <c r="N36" s="5"/>
    </row>
    <row r="37" spans="1:14" x14ac:dyDescent="0.25">
      <c r="A37" s="25"/>
      <c r="B37" s="26"/>
      <c r="C37" s="33"/>
      <c r="D37" s="33"/>
      <c r="E37" s="26"/>
      <c r="F37" s="27"/>
      <c r="G37" s="5"/>
      <c r="H37" s="33"/>
      <c r="I37" s="33"/>
      <c r="J37" s="26"/>
      <c r="K37" s="27"/>
      <c r="L37" s="26"/>
      <c r="M37" s="26"/>
      <c r="N37" s="5"/>
    </row>
    <row r="38" spans="1:14" x14ac:dyDescent="0.25">
      <c r="A38" s="25"/>
      <c r="B38" s="26"/>
      <c r="C38" s="33"/>
      <c r="D38" s="33"/>
      <c r="E38" s="26"/>
      <c r="F38" s="27"/>
      <c r="G38" s="5"/>
      <c r="H38" s="33"/>
      <c r="I38" s="33"/>
      <c r="J38" s="26"/>
      <c r="K38" s="27"/>
      <c r="L38" s="26"/>
      <c r="M38" s="26"/>
      <c r="N38" s="5"/>
    </row>
    <row r="39" spans="1:14" x14ac:dyDescent="0.25">
      <c r="A39" s="25"/>
      <c r="B39" s="29"/>
      <c r="C39" s="33"/>
      <c r="D39" s="34"/>
      <c r="E39" s="29"/>
      <c r="F39" s="31"/>
      <c r="G39" s="35"/>
      <c r="H39" s="33"/>
      <c r="I39" s="34"/>
      <c r="J39" s="29"/>
      <c r="K39" s="31"/>
      <c r="L39" s="29"/>
      <c r="M39" s="29"/>
      <c r="N39" s="35"/>
    </row>
    <row r="40" spans="1:14" x14ac:dyDescent="0.25">
      <c r="A40" s="25"/>
      <c r="B40" s="26"/>
      <c r="C40" s="33"/>
      <c r="D40" s="33"/>
      <c r="E40" s="26"/>
      <c r="F40" s="27"/>
      <c r="G40" s="5"/>
      <c r="H40" s="33"/>
      <c r="I40" s="33"/>
      <c r="J40" s="26"/>
      <c r="K40" s="27"/>
      <c r="L40" s="26"/>
      <c r="M40" s="26"/>
      <c r="N40" s="5"/>
    </row>
    <row r="41" spans="1:14" x14ac:dyDescent="0.25">
      <c r="A41" s="25"/>
      <c r="B41" s="26"/>
      <c r="C41" s="33"/>
      <c r="D41" s="33"/>
      <c r="E41" s="26"/>
      <c r="F41" s="27"/>
      <c r="G41" s="5"/>
      <c r="H41" s="33"/>
      <c r="I41" s="33"/>
      <c r="J41" s="26"/>
      <c r="K41" s="27"/>
      <c r="L41" s="26"/>
      <c r="M41" s="26"/>
      <c r="N41" s="5"/>
    </row>
    <row r="42" spans="1:14" x14ac:dyDescent="0.25">
      <c r="A42" s="25"/>
      <c r="B42" s="26"/>
      <c r="C42" s="33"/>
      <c r="D42" s="33"/>
      <c r="E42" s="26"/>
      <c r="F42" s="27"/>
      <c r="G42" s="5"/>
      <c r="H42" s="33"/>
      <c r="I42" s="33"/>
      <c r="J42" s="26"/>
      <c r="K42" s="27"/>
      <c r="L42" s="26"/>
      <c r="M42" s="26"/>
      <c r="N42" s="5"/>
    </row>
    <row r="43" spans="1:14" x14ac:dyDescent="0.25">
      <c r="A43" s="25"/>
      <c r="B43" s="26"/>
      <c r="C43" s="33"/>
      <c r="D43" s="33"/>
      <c r="E43" s="26"/>
      <c r="F43" s="27"/>
      <c r="G43" s="5"/>
      <c r="H43" s="33"/>
      <c r="I43" s="33"/>
      <c r="J43" s="26"/>
      <c r="K43" s="27"/>
      <c r="L43" s="26"/>
      <c r="M43" s="26"/>
      <c r="N43" s="5"/>
    </row>
    <row r="44" spans="1:14" x14ac:dyDescent="0.25">
      <c r="A44" s="25"/>
      <c r="B44" s="29"/>
      <c r="C44" s="33"/>
      <c r="D44" s="33"/>
      <c r="E44" s="26"/>
      <c r="F44" s="31"/>
      <c r="G44" s="35"/>
      <c r="H44" s="33"/>
      <c r="I44" s="33"/>
      <c r="J44" s="26"/>
      <c r="K44" s="31"/>
      <c r="L44" s="29"/>
      <c r="M44" s="26"/>
      <c r="N44" s="5"/>
    </row>
    <row r="45" spans="1:14" x14ac:dyDescent="0.25">
      <c r="A45" s="25"/>
      <c r="B45" s="26"/>
      <c r="C45" s="33"/>
      <c r="D45" s="33"/>
      <c r="E45" s="26"/>
      <c r="F45" s="27"/>
      <c r="G45" s="5"/>
      <c r="H45" s="33"/>
      <c r="I45" s="33"/>
      <c r="J45" s="26"/>
      <c r="K45" s="27"/>
      <c r="L45" s="26"/>
      <c r="M45" s="26"/>
      <c r="N45" s="5"/>
    </row>
    <row r="46" spans="1:14" x14ac:dyDescent="0.25">
      <c r="A46" s="25"/>
      <c r="B46" s="26"/>
      <c r="C46" s="33"/>
      <c r="D46" s="33"/>
      <c r="E46" s="26"/>
      <c r="F46" s="27"/>
      <c r="G46" s="5"/>
      <c r="H46" s="33"/>
      <c r="I46" s="33"/>
      <c r="J46" s="26"/>
      <c r="K46" s="27"/>
      <c r="L46" s="26"/>
      <c r="M46" s="26"/>
      <c r="N46" s="5"/>
    </row>
    <row r="47" spans="1:14" x14ac:dyDescent="0.25">
      <c r="A47" s="25"/>
      <c r="B47" s="26"/>
      <c r="C47" s="33"/>
      <c r="D47" s="33"/>
      <c r="E47" s="26"/>
      <c r="F47" s="27"/>
      <c r="G47" s="5"/>
      <c r="H47" s="33"/>
      <c r="I47" s="33"/>
      <c r="J47" s="26"/>
      <c r="K47" s="27"/>
      <c r="L47" s="26"/>
      <c r="M47" s="26"/>
      <c r="N47" s="5"/>
    </row>
    <row r="48" spans="1:14" x14ac:dyDescent="0.25">
      <c r="A48" s="25"/>
      <c r="B48" s="26"/>
      <c r="C48" s="33"/>
      <c r="D48" s="33"/>
      <c r="E48" s="26"/>
      <c r="F48" s="27"/>
      <c r="G48" s="5"/>
      <c r="H48" s="33"/>
      <c r="I48" s="33"/>
      <c r="J48" s="26"/>
      <c r="K48" s="27"/>
      <c r="L48" s="26"/>
      <c r="M48" s="26"/>
      <c r="N48" s="5"/>
    </row>
    <row r="49" spans="1:14" x14ac:dyDescent="0.25">
      <c r="A49" s="25"/>
      <c r="B49" s="29"/>
      <c r="C49" s="34"/>
      <c r="D49" s="34"/>
      <c r="E49" s="29"/>
      <c r="F49" s="31"/>
      <c r="G49" s="35"/>
      <c r="H49" s="34"/>
      <c r="I49" s="34"/>
      <c r="J49" s="29"/>
      <c r="K49" s="31"/>
      <c r="L49" s="29"/>
      <c r="M49" s="29"/>
      <c r="N49" s="35"/>
    </row>
    <row r="50" spans="1:14" x14ac:dyDescent="0.25">
      <c r="A50" s="25"/>
      <c r="B50" s="26"/>
      <c r="C50" s="33"/>
      <c r="D50" s="33"/>
      <c r="E50" s="26"/>
      <c r="F50" s="27"/>
      <c r="G50" s="5"/>
      <c r="H50" s="33"/>
      <c r="I50" s="33"/>
      <c r="J50" s="26"/>
      <c r="K50" s="27"/>
      <c r="L50" s="26"/>
      <c r="M50" s="26"/>
      <c r="N50" s="5"/>
    </row>
    <row r="51" spans="1:14" x14ac:dyDescent="0.25">
      <c r="A51" s="25"/>
      <c r="B51" s="35"/>
      <c r="C51" s="34"/>
      <c r="D51" s="34"/>
      <c r="E51" s="29"/>
      <c r="F51" s="31"/>
      <c r="G51" s="35"/>
      <c r="H51" s="34"/>
      <c r="I51" s="34"/>
      <c r="J51" s="29"/>
      <c r="K51" s="31"/>
      <c r="L51" s="29"/>
      <c r="M51" s="29"/>
      <c r="N51" s="35"/>
    </row>
  </sheetData>
  <mergeCells count="3">
    <mergeCell ref="B26:F26"/>
    <mergeCell ref="G26:K26"/>
    <mergeCell ref="M26:N26"/>
  </mergeCells>
  <pageMargins left="0.7" right="0.7" top="0.75" bottom="0.75" header="0.3" footer="0.3"/>
  <pageSetup scale="39" orientation="landscape" horizontalDpi="0" verticalDpi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F7BB6-E1B7-B94F-A183-3EE819605B1F}">
  <sheetPr>
    <pageSetUpPr fitToPage="1"/>
  </sheetPr>
  <dimension ref="A1:G19"/>
  <sheetViews>
    <sheetView workbookViewId="0">
      <selection activeCell="A14" sqref="A14"/>
    </sheetView>
  </sheetViews>
  <sheetFormatPr baseColWidth="10" defaultRowHeight="16" x14ac:dyDescent="0.2"/>
  <cols>
    <col min="1" max="1" width="72" customWidth="1"/>
    <col min="2" max="3" width="18.33203125" bestFit="1" customWidth="1"/>
    <col min="4" max="4" width="17.83203125" customWidth="1"/>
    <col min="5" max="5" width="17.1640625" customWidth="1"/>
    <col min="6" max="6" width="2.83203125" customWidth="1"/>
    <col min="7" max="7" width="30.5" customWidth="1"/>
  </cols>
  <sheetData>
    <row r="1" spans="1:7" ht="30" x14ac:dyDescent="0.3">
      <c r="A1" s="73" t="s">
        <v>117</v>
      </c>
      <c r="B1" s="2"/>
      <c r="C1" s="2"/>
      <c r="D1" s="2"/>
      <c r="E1" s="2"/>
      <c r="F1" s="2"/>
    </row>
    <row r="2" spans="1:7" ht="23" x14ac:dyDescent="0.25">
      <c r="A2" s="2"/>
      <c r="B2" s="2"/>
      <c r="C2" s="2"/>
      <c r="D2" s="2"/>
      <c r="E2" s="2"/>
      <c r="F2" s="105"/>
      <c r="G2" s="10" t="s">
        <v>19</v>
      </c>
    </row>
    <row r="3" spans="1:7" ht="23" x14ac:dyDescent="0.25">
      <c r="A3" s="2"/>
      <c r="B3" s="2"/>
      <c r="C3" s="2"/>
      <c r="D3" s="2"/>
      <c r="E3" s="2"/>
      <c r="F3" s="2"/>
    </row>
    <row r="4" spans="1:7" ht="48" x14ac:dyDescent="0.25">
      <c r="A4" s="2"/>
      <c r="B4" s="3" t="s">
        <v>6</v>
      </c>
      <c r="C4" s="3" t="s">
        <v>9</v>
      </c>
      <c r="D4" s="9" t="s">
        <v>85</v>
      </c>
      <c r="E4" s="9" t="s">
        <v>10</v>
      </c>
      <c r="F4" s="2"/>
      <c r="G4" s="4" t="s">
        <v>11</v>
      </c>
    </row>
    <row r="5" spans="1:7" s="1" customFormat="1" ht="23" x14ac:dyDescent="0.25">
      <c r="A5" s="4" t="s">
        <v>0</v>
      </c>
      <c r="B5" s="5">
        <v>500000</v>
      </c>
      <c r="C5" s="5">
        <v>600000</v>
      </c>
      <c r="D5" s="106">
        <v>0</v>
      </c>
      <c r="E5" s="106">
        <v>0</v>
      </c>
      <c r="F5" s="2"/>
      <c r="G5" s="1" t="s">
        <v>12</v>
      </c>
    </row>
    <row r="6" spans="1:7" s="1" customFormat="1" ht="23" x14ac:dyDescent="0.25">
      <c r="A6" s="4" t="s">
        <v>212</v>
      </c>
      <c r="B6" s="6">
        <v>0.2</v>
      </c>
      <c r="C6" s="6">
        <v>0.25</v>
      </c>
      <c r="D6" s="107">
        <v>0</v>
      </c>
      <c r="E6" s="107">
        <v>0</v>
      </c>
      <c r="F6" s="2"/>
      <c r="G6" s="1" t="s">
        <v>202</v>
      </c>
    </row>
    <row r="7" spans="1:7" s="1" customFormat="1" ht="23" x14ac:dyDescent="0.25">
      <c r="A7" s="4" t="s">
        <v>213</v>
      </c>
      <c r="B7" s="6">
        <v>0.05</v>
      </c>
      <c r="C7" s="6">
        <v>0.01</v>
      </c>
      <c r="D7" s="107">
        <v>0</v>
      </c>
      <c r="E7" s="107">
        <v>0</v>
      </c>
      <c r="F7" s="2"/>
      <c r="G7" s="1" t="s">
        <v>214</v>
      </c>
    </row>
    <row r="8" spans="1:7" s="1" customFormat="1" ht="23" x14ac:dyDescent="0.25">
      <c r="A8" s="4" t="s">
        <v>1</v>
      </c>
      <c r="B8" s="5">
        <f>SUM(B5*(B6+B7))</f>
        <v>125000</v>
      </c>
      <c r="C8" s="5">
        <f>SUM(C5*(C7+C6))</f>
        <v>156000</v>
      </c>
      <c r="D8" s="5">
        <f>SUM(D5*D6)</f>
        <v>0</v>
      </c>
      <c r="E8" s="5">
        <f>SUM(E5*E6)</f>
        <v>0</v>
      </c>
      <c r="F8" s="2"/>
      <c r="G8" s="1" t="s">
        <v>13</v>
      </c>
    </row>
    <row r="9" spans="1:7" s="1" customFormat="1" ht="23" x14ac:dyDescent="0.25">
      <c r="A9" s="4" t="s">
        <v>2</v>
      </c>
      <c r="B9" s="5">
        <f>SUM(B8/52)</f>
        <v>2403.8461538461538</v>
      </c>
      <c r="C9" s="5">
        <f>SUM(C8/52)</f>
        <v>3000</v>
      </c>
      <c r="D9" s="5">
        <f>SUM(D8/52)</f>
        <v>0</v>
      </c>
      <c r="E9" s="5">
        <f>SUM(E8/52)</f>
        <v>0</v>
      </c>
      <c r="F9" s="2"/>
      <c r="G9" s="1" t="s">
        <v>13</v>
      </c>
    </row>
    <row r="10" spans="1:7" s="1" customFormat="1" ht="23" x14ac:dyDescent="0.25">
      <c r="A10" s="4" t="s">
        <v>3</v>
      </c>
      <c r="B10" s="5">
        <v>18</v>
      </c>
      <c r="C10" s="5">
        <v>20</v>
      </c>
      <c r="D10" s="106">
        <v>15</v>
      </c>
      <c r="E10" s="106">
        <v>20</v>
      </c>
      <c r="F10" s="2"/>
      <c r="G10" s="1" t="s">
        <v>215</v>
      </c>
    </row>
    <row r="11" spans="1:7" s="1" customFormat="1" ht="23" x14ac:dyDescent="0.25">
      <c r="A11" s="4" t="s">
        <v>4</v>
      </c>
      <c r="B11" s="7">
        <f>SUM(B9/B10)</f>
        <v>133.54700854700855</v>
      </c>
      <c r="C11" s="7">
        <f>SUM(C9/C10)</f>
        <v>150</v>
      </c>
      <c r="D11" s="7">
        <f>SUM(D9/D10)</f>
        <v>0</v>
      </c>
      <c r="E11" s="7">
        <f>SUM(E9/E10)</f>
        <v>0</v>
      </c>
      <c r="F11" s="2"/>
      <c r="G11" s="1" t="s">
        <v>13</v>
      </c>
    </row>
    <row r="12" spans="1:7" s="1" customFormat="1" ht="23" x14ac:dyDescent="0.25">
      <c r="A12" s="4" t="s">
        <v>216</v>
      </c>
      <c r="B12" s="7">
        <v>40</v>
      </c>
      <c r="C12" s="7">
        <v>80</v>
      </c>
      <c r="D12" s="108">
        <v>0</v>
      </c>
      <c r="E12" s="108">
        <v>0</v>
      </c>
      <c r="F12" s="2"/>
      <c r="G12" s="1" t="s">
        <v>14</v>
      </c>
    </row>
    <row r="13" spans="1:7" s="1" customFormat="1" ht="23" x14ac:dyDescent="0.25">
      <c r="A13" s="4" t="s">
        <v>5</v>
      </c>
      <c r="B13" s="7">
        <f>SUM(B11-B12)</f>
        <v>93.547008547008545</v>
      </c>
      <c r="C13" s="7">
        <f>SUM(C11-C12)</f>
        <v>70</v>
      </c>
      <c r="D13" s="7">
        <f>SUM(D11-D12)</f>
        <v>0</v>
      </c>
      <c r="E13" s="7">
        <f>SUM(E11-E12)</f>
        <v>0</v>
      </c>
      <c r="F13" s="2"/>
      <c r="G13" s="1" t="s">
        <v>13</v>
      </c>
    </row>
    <row r="14" spans="1:7" ht="23" x14ac:dyDescent="0.25">
      <c r="A14" s="4" t="s">
        <v>8</v>
      </c>
      <c r="B14" s="7">
        <v>48</v>
      </c>
      <c r="C14" s="7">
        <v>48</v>
      </c>
      <c r="D14" s="108">
        <v>48</v>
      </c>
      <c r="E14" s="108">
        <v>48</v>
      </c>
      <c r="F14" s="2"/>
      <c r="G14" s="1" t="s">
        <v>15</v>
      </c>
    </row>
    <row r="15" spans="1:7" ht="23" x14ac:dyDescent="0.25">
      <c r="A15" s="4" t="s">
        <v>7</v>
      </c>
      <c r="B15" s="7">
        <v>5</v>
      </c>
      <c r="C15" s="7">
        <v>5</v>
      </c>
      <c r="D15" s="108">
        <v>5</v>
      </c>
      <c r="E15" s="108">
        <v>5</v>
      </c>
      <c r="F15" s="2"/>
      <c r="G15" s="1" t="s">
        <v>16</v>
      </c>
    </row>
    <row r="16" spans="1:7" ht="23" x14ac:dyDescent="0.25">
      <c r="A16" s="4" t="s">
        <v>200</v>
      </c>
      <c r="B16" s="8">
        <f>SUM(B13/B14)</f>
        <v>1.9488960113960114</v>
      </c>
      <c r="C16" s="8">
        <f>SUM(C13/C14)</f>
        <v>1.4583333333333333</v>
      </c>
      <c r="D16" s="8">
        <f>SUM(D13/D14)</f>
        <v>0</v>
      </c>
      <c r="E16" s="8">
        <f>SUM(E13/E14)</f>
        <v>0</v>
      </c>
      <c r="F16" s="2"/>
      <c r="G16" s="1" t="s">
        <v>17</v>
      </c>
    </row>
    <row r="17" spans="1:7" ht="23" x14ac:dyDescent="0.25">
      <c r="A17" s="4" t="s">
        <v>201</v>
      </c>
      <c r="B17" s="8">
        <f>SUM(B13/B15)</f>
        <v>18.70940170940171</v>
      </c>
      <c r="C17" s="8">
        <f>SUM(C13/C15)</f>
        <v>14</v>
      </c>
      <c r="D17" s="8">
        <f>SUM(D13/D15)</f>
        <v>0</v>
      </c>
      <c r="E17" s="8">
        <f>SUM(E13/E15)</f>
        <v>0</v>
      </c>
      <c r="F17" s="2"/>
      <c r="G17" s="1" t="s">
        <v>18</v>
      </c>
    </row>
    <row r="18" spans="1:7" ht="23" x14ac:dyDescent="0.25">
      <c r="A18" s="2"/>
      <c r="B18" s="2"/>
      <c r="C18" s="2"/>
      <c r="D18" s="2"/>
      <c r="E18" s="2"/>
      <c r="F18" s="2"/>
      <c r="G18" s="1" t="s">
        <v>199</v>
      </c>
    </row>
    <row r="19" spans="1:7" ht="23" x14ac:dyDescent="0.25">
      <c r="A19" s="2"/>
      <c r="B19" s="2"/>
      <c r="C19" s="2"/>
      <c r="D19" s="2"/>
      <c r="E19" s="2"/>
      <c r="F19" s="2"/>
    </row>
  </sheetData>
  <pageMargins left="0.7" right="0.7" top="0.75" bottom="0.75" header="0.3" footer="0.3"/>
  <pageSetup scale="36"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A3765-D559-EB4F-9D30-7E4993D5614E}">
  <sheetPr>
    <pageSetUpPr fitToPage="1"/>
  </sheetPr>
  <dimension ref="A1:O37"/>
  <sheetViews>
    <sheetView tabSelected="1" zoomScale="90" zoomScaleNormal="100" workbookViewId="0">
      <selection activeCell="N30" sqref="N30"/>
    </sheetView>
  </sheetViews>
  <sheetFormatPr baseColWidth="10" defaultRowHeight="16" x14ac:dyDescent="0.2"/>
  <cols>
    <col min="1" max="1" width="53.5" style="43" bestFit="1" customWidth="1"/>
    <col min="2" max="2" width="15.6640625" style="43" bestFit="1" customWidth="1"/>
    <col min="3" max="3" width="14" style="43" bestFit="1" customWidth="1"/>
    <col min="4" max="4" width="17" style="43" customWidth="1"/>
    <col min="5" max="13" width="14" style="43" bestFit="1" customWidth="1"/>
    <col min="14" max="14" width="15.6640625" style="43" bestFit="1" customWidth="1"/>
    <col min="15" max="15" width="54.5" style="43" customWidth="1"/>
    <col min="16" max="16384" width="10.83203125" style="43"/>
  </cols>
  <sheetData>
    <row r="1" spans="1:15" ht="30" x14ac:dyDescent="0.3">
      <c r="A1" s="40" t="s">
        <v>118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2"/>
    </row>
    <row r="2" spans="1:15" ht="23" x14ac:dyDescent="0.25">
      <c r="A2" s="44" t="s">
        <v>77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2"/>
    </row>
    <row r="3" spans="1:15" ht="23" x14ac:dyDescent="0.25">
      <c r="A3" s="45"/>
      <c r="B3" s="46"/>
      <c r="C3" s="46"/>
      <c r="D3" s="109"/>
      <c r="E3" s="47" t="s">
        <v>19</v>
      </c>
      <c r="F3" s="46"/>
      <c r="G3" s="46"/>
      <c r="H3" s="46"/>
      <c r="I3" s="46"/>
      <c r="J3" s="46"/>
      <c r="K3" s="46"/>
      <c r="L3" s="46"/>
      <c r="M3" s="46"/>
      <c r="N3" s="46"/>
      <c r="O3" s="48"/>
    </row>
    <row r="4" spans="1:15" ht="23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8"/>
    </row>
    <row r="5" spans="1:15" ht="45" customHeight="1" x14ac:dyDescent="0.25">
      <c r="A5" s="49" t="s">
        <v>54</v>
      </c>
      <c r="B5" s="110">
        <v>500000</v>
      </c>
      <c r="C5" s="127" t="s">
        <v>203</v>
      </c>
      <c r="D5" s="128"/>
      <c r="E5" s="128"/>
      <c r="F5" s="128"/>
      <c r="G5" s="128"/>
      <c r="H5" s="128"/>
      <c r="I5" s="128"/>
      <c r="J5" s="128"/>
      <c r="K5" s="128"/>
      <c r="L5" s="128"/>
      <c r="M5" s="129"/>
      <c r="N5" s="46"/>
      <c r="O5" s="48"/>
    </row>
    <row r="6" spans="1:15" ht="23" x14ac:dyDescent="0.25">
      <c r="A6" s="49" t="s">
        <v>20</v>
      </c>
      <c r="B6" s="111">
        <v>0.04</v>
      </c>
      <c r="C6" s="48" t="s">
        <v>204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8"/>
    </row>
    <row r="7" spans="1:15" ht="23" x14ac:dyDescent="0.25">
      <c r="A7" s="49" t="s">
        <v>21</v>
      </c>
      <c r="B7" s="50">
        <f>B5*(1+B6)</f>
        <v>520000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8"/>
    </row>
    <row r="8" spans="1:15" ht="23" x14ac:dyDescent="0.25">
      <c r="A8" s="49" t="s">
        <v>22</v>
      </c>
      <c r="B8" s="112">
        <v>0.54</v>
      </c>
      <c r="C8" s="48" t="s">
        <v>205</v>
      </c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8"/>
    </row>
    <row r="9" spans="1:15" ht="23" x14ac:dyDescent="0.25">
      <c r="A9" s="49" t="s">
        <v>23</v>
      </c>
      <c r="B9" s="50">
        <f>(B7*B8)</f>
        <v>280800</v>
      </c>
      <c r="C9" s="51" t="s">
        <v>24</v>
      </c>
      <c r="D9" s="46"/>
      <c r="E9" s="46"/>
      <c r="F9" s="47" t="s">
        <v>24</v>
      </c>
      <c r="G9" s="47" t="s">
        <v>24</v>
      </c>
      <c r="H9" s="46"/>
      <c r="I9" s="46"/>
      <c r="J9" s="46"/>
      <c r="K9" s="46"/>
      <c r="L9" s="46"/>
      <c r="M9" s="46"/>
      <c r="N9" s="46"/>
      <c r="O9" s="48"/>
    </row>
    <row r="10" spans="1:15" ht="23" x14ac:dyDescent="0.25">
      <c r="A10" s="52" t="s">
        <v>50</v>
      </c>
      <c r="B10" s="113">
        <v>3</v>
      </c>
      <c r="C10" s="48" t="s">
        <v>206</v>
      </c>
      <c r="D10" s="46"/>
      <c r="E10" s="46"/>
      <c r="F10" s="47"/>
      <c r="G10" s="47"/>
      <c r="H10" s="46"/>
      <c r="I10" s="46"/>
      <c r="J10" s="46"/>
      <c r="K10" s="46"/>
      <c r="L10" s="46"/>
      <c r="M10" s="46"/>
      <c r="N10" s="46"/>
      <c r="O10" s="48"/>
    </row>
    <row r="11" spans="1:15" ht="23" x14ac:dyDescent="0.25">
      <c r="A11" s="53" t="s">
        <v>51</v>
      </c>
      <c r="B11" s="54">
        <f>SUM(B9/B10)</f>
        <v>93600</v>
      </c>
      <c r="C11" s="51"/>
      <c r="D11" s="46"/>
      <c r="E11" s="46"/>
      <c r="F11" s="47"/>
      <c r="G11" s="47"/>
      <c r="H11" s="46"/>
      <c r="I11" s="46"/>
      <c r="J11" s="46"/>
      <c r="K11" s="46"/>
      <c r="L11" s="46"/>
      <c r="M11" s="46"/>
      <c r="N11" s="46"/>
      <c r="O11" s="48"/>
    </row>
    <row r="12" spans="1:15" ht="23" x14ac:dyDescent="0.25">
      <c r="A12" s="49"/>
      <c r="B12" s="50"/>
      <c r="C12" s="51"/>
      <c r="D12" s="46"/>
      <c r="E12" s="46"/>
      <c r="F12" s="47"/>
      <c r="G12" s="47"/>
      <c r="H12" s="46"/>
      <c r="I12" s="46"/>
      <c r="J12" s="46"/>
      <c r="K12" s="46"/>
      <c r="L12" s="46"/>
      <c r="M12" s="46"/>
      <c r="N12" s="46"/>
      <c r="O12" s="48"/>
    </row>
    <row r="13" spans="1:15" ht="23" x14ac:dyDescent="0.25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8"/>
    </row>
    <row r="14" spans="1:15" ht="23" x14ac:dyDescent="0.25">
      <c r="A14" s="45" t="s">
        <v>24</v>
      </c>
      <c r="B14" s="55" t="s">
        <v>25</v>
      </c>
      <c r="C14" s="55" t="s">
        <v>26</v>
      </c>
      <c r="D14" s="55" t="s">
        <v>27</v>
      </c>
      <c r="E14" s="55" t="s">
        <v>28</v>
      </c>
      <c r="F14" s="55" t="s">
        <v>29</v>
      </c>
      <c r="G14" s="55" t="s">
        <v>30</v>
      </c>
      <c r="H14" s="55" t="s">
        <v>31</v>
      </c>
      <c r="I14" s="55" t="s">
        <v>32</v>
      </c>
      <c r="J14" s="55" t="s">
        <v>33</v>
      </c>
      <c r="K14" s="55" t="s">
        <v>34</v>
      </c>
      <c r="L14" s="55" t="s">
        <v>35</v>
      </c>
      <c r="M14" s="55" t="s">
        <v>36</v>
      </c>
      <c r="N14" s="55" t="s">
        <v>37</v>
      </c>
      <c r="O14" s="116" t="s">
        <v>11</v>
      </c>
    </row>
    <row r="15" spans="1:15" ht="23" x14ac:dyDescent="0.25">
      <c r="A15" s="53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117"/>
    </row>
    <row r="16" spans="1:15" ht="35" x14ac:dyDescent="0.25">
      <c r="A16" s="49" t="s">
        <v>38</v>
      </c>
      <c r="B16" s="57">
        <f t="shared" ref="B16:M16" si="0">(B34*1.02)</f>
        <v>34986</v>
      </c>
      <c r="C16" s="57">
        <f t="shared" si="0"/>
        <v>35190</v>
      </c>
      <c r="D16" s="57">
        <f t="shared" si="0"/>
        <v>38301</v>
      </c>
      <c r="E16" s="57">
        <f t="shared" si="0"/>
        <v>33609</v>
      </c>
      <c r="F16" s="57">
        <f t="shared" si="0"/>
        <v>46155</v>
      </c>
      <c r="G16" s="57">
        <f t="shared" si="0"/>
        <v>38964</v>
      </c>
      <c r="H16" s="57">
        <f t="shared" si="0"/>
        <v>41055</v>
      </c>
      <c r="I16" s="57">
        <f t="shared" si="0"/>
        <v>42126</v>
      </c>
      <c r="J16" s="57">
        <f t="shared" si="0"/>
        <v>38403</v>
      </c>
      <c r="K16" s="57">
        <f t="shared" si="0"/>
        <v>39117</v>
      </c>
      <c r="L16" s="57">
        <f t="shared" si="0"/>
        <v>44370</v>
      </c>
      <c r="M16" s="57">
        <f t="shared" si="0"/>
        <v>77724</v>
      </c>
      <c r="N16" s="58">
        <f>SUM(B16:M16)</f>
        <v>510000</v>
      </c>
      <c r="O16" s="118" t="s">
        <v>39</v>
      </c>
    </row>
    <row r="17" spans="1:15" ht="23" x14ac:dyDescent="0.25">
      <c r="A17" s="53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119"/>
    </row>
    <row r="18" spans="1:15" ht="35" x14ac:dyDescent="0.25">
      <c r="A18" s="45" t="s">
        <v>52</v>
      </c>
      <c r="B18" s="114">
        <v>82000</v>
      </c>
      <c r="C18" s="58">
        <f t="shared" ref="C18:M18" si="1">B24</f>
        <v>93600</v>
      </c>
      <c r="D18" s="58">
        <f t="shared" si="1"/>
        <v>93600</v>
      </c>
      <c r="E18" s="58">
        <f t="shared" si="1"/>
        <v>93600</v>
      </c>
      <c r="F18" s="58">
        <f t="shared" si="1"/>
        <v>93600</v>
      </c>
      <c r="G18" s="58">
        <f t="shared" si="1"/>
        <v>93600</v>
      </c>
      <c r="H18" s="58">
        <f t="shared" si="1"/>
        <v>93600</v>
      </c>
      <c r="I18" s="58">
        <f t="shared" si="1"/>
        <v>93600</v>
      </c>
      <c r="J18" s="58">
        <f t="shared" si="1"/>
        <v>93600</v>
      </c>
      <c r="K18" s="58">
        <f t="shared" si="1"/>
        <v>93600</v>
      </c>
      <c r="L18" s="58">
        <f t="shared" si="1"/>
        <v>90000</v>
      </c>
      <c r="M18" s="58">
        <f t="shared" si="1"/>
        <v>90000</v>
      </c>
      <c r="N18" s="47" t="s">
        <v>24</v>
      </c>
      <c r="O18" s="118" t="s">
        <v>207</v>
      </c>
    </row>
    <row r="19" spans="1:15" ht="23" x14ac:dyDescent="0.25">
      <c r="A19" s="53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119"/>
    </row>
    <row r="20" spans="1:15" ht="35" x14ac:dyDescent="0.25">
      <c r="A20" s="45" t="s">
        <v>49</v>
      </c>
      <c r="B20" s="114">
        <v>7500</v>
      </c>
      <c r="C20" s="114"/>
      <c r="D20" s="114"/>
      <c r="E20" s="114">
        <v>7500</v>
      </c>
      <c r="F20" s="114"/>
      <c r="G20" s="114"/>
      <c r="H20" s="114">
        <v>7500</v>
      </c>
      <c r="I20" s="114"/>
      <c r="J20" s="114"/>
      <c r="K20" s="114">
        <f>(N20-B20-E20-H20)</f>
        <v>8388</v>
      </c>
      <c r="L20" s="114"/>
      <c r="M20" s="114"/>
      <c r="N20" s="58">
        <f>(B9*0.11)</f>
        <v>30888</v>
      </c>
      <c r="O20" s="118" t="s">
        <v>40</v>
      </c>
    </row>
    <row r="21" spans="1:15" ht="23" x14ac:dyDescent="0.25">
      <c r="A21" s="45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119"/>
    </row>
    <row r="22" spans="1:15" ht="23" x14ac:dyDescent="0.25">
      <c r="A22" s="45" t="s">
        <v>41</v>
      </c>
      <c r="B22" s="57">
        <f t="shared" ref="B22:M22" si="2">(B16*$B$8)</f>
        <v>18892.440000000002</v>
      </c>
      <c r="C22" s="57">
        <f t="shared" si="2"/>
        <v>19002.600000000002</v>
      </c>
      <c r="D22" s="57">
        <f t="shared" si="2"/>
        <v>20682.54</v>
      </c>
      <c r="E22" s="57">
        <f t="shared" si="2"/>
        <v>18148.86</v>
      </c>
      <c r="F22" s="57">
        <f t="shared" si="2"/>
        <v>24923.7</v>
      </c>
      <c r="G22" s="57">
        <f t="shared" si="2"/>
        <v>21040.560000000001</v>
      </c>
      <c r="H22" s="57">
        <f t="shared" si="2"/>
        <v>22169.7</v>
      </c>
      <c r="I22" s="57">
        <f t="shared" si="2"/>
        <v>22748.04</v>
      </c>
      <c r="J22" s="57">
        <f t="shared" si="2"/>
        <v>20737.620000000003</v>
      </c>
      <c r="K22" s="57">
        <f t="shared" si="2"/>
        <v>21123.18</v>
      </c>
      <c r="L22" s="57">
        <f t="shared" si="2"/>
        <v>23959.800000000003</v>
      </c>
      <c r="M22" s="57">
        <f t="shared" si="2"/>
        <v>41970.96</v>
      </c>
      <c r="N22" s="58">
        <f>SUM(B22:M22)</f>
        <v>275400</v>
      </c>
      <c r="O22" s="119"/>
    </row>
    <row r="23" spans="1:15" ht="23" x14ac:dyDescent="0.25">
      <c r="A23" s="53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119"/>
    </row>
    <row r="24" spans="1:15" ht="69" x14ac:dyDescent="0.25">
      <c r="A24" s="45" t="s">
        <v>53</v>
      </c>
      <c r="B24" s="114">
        <f>SUM(B11)</f>
        <v>93600</v>
      </c>
      <c r="C24" s="114">
        <f t="shared" ref="C24:I24" si="3">C18</f>
        <v>93600</v>
      </c>
      <c r="D24" s="114">
        <f t="shared" si="3"/>
        <v>93600</v>
      </c>
      <c r="E24" s="114">
        <f t="shared" si="3"/>
        <v>93600</v>
      </c>
      <c r="F24" s="114">
        <f t="shared" si="3"/>
        <v>93600</v>
      </c>
      <c r="G24" s="114">
        <f t="shared" si="3"/>
        <v>93600</v>
      </c>
      <c r="H24" s="114">
        <f t="shared" si="3"/>
        <v>93600</v>
      </c>
      <c r="I24" s="114">
        <f t="shared" si="3"/>
        <v>93600</v>
      </c>
      <c r="J24" s="114">
        <f>SUM(J18)</f>
        <v>93600</v>
      </c>
      <c r="K24" s="114">
        <v>90000</v>
      </c>
      <c r="L24" s="114">
        <v>90000</v>
      </c>
      <c r="M24" s="114">
        <v>70000</v>
      </c>
      <c r="N24" s="58">
        <f>AVERAGE(A24:M24)</f>
        <v>91033.333333333328</v>
      </c>
      <c r="O24" s="118" t="s">
        <v>178</v>
      </c>
    </row>
    <row r="25" spans="1:15" ht="23" x14ac:dyDescent="0.25">
      <c r="A25" s="53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119"/>
    </row>
    <row r="26" spans="1:15" ht="23" x14ac:dyDescent="0.25">
      <c r="A26" s="59" t="s">
        <v>42</v>
      </c>
      <c r="B26" s="60">
        <f t="shared" ref="B26:M26" si="4">(B24-B18)+(B20+B22)</f>
        <v>37992.44</v>
      </c>
      <c r="C26" s="60">
        <f t="shared" si="4"/>
        <v>19002.600000000002</v>
      </c>
      <c r="D26" s="60">
        <f t="shared" si="4"/>
        <v>20682.54</v>
      </c>
      <c r="E26" s="60">
        <f t="shared" si="4"/>
        <v>25648.86</v>
      </c>
      <c r="F26" s="60">
        <f t="shared" si="4"/>
        <v>24923.7</v>
      </c>
      <c r="G26" s="60">
        <f t="shared" si="4"/>
        <v>21040.560000000001</v>
      </c>
      <c r="H26" s="60">
        <f t="shared" si="4"/>
        <v>29669.7</v>
      </c>
      <c r="I26" s="60">
        <f t="shared" si="4"/>
        <v>22748.04</v>
      </c>
      <c r="J26" s="60">
        <f t="shared" si="4"/>
        <v>20737.620000000003</v>
      </c>
      <c r="K26" s="60">
        <f t="shared" si="4"/>
        <v>25911.18</v>
      </c>
      <c r="L26" s="60">
        <f t="shared" si="4"/>
        <v>23959.800000000003</v>
      </c>
      <c r="M26" s="60">
        <f t="shared" si="4"/>
        <v>21970.959999999999</v>
      </c>
      <c r="N26" s="61">
        <f>SUM(A26:M26)</f>
        <v>294288.00000000006</v>
      </c>
      <c r="O26" s="120"/>
    </row>
    <row r="27" spans="1:15" ht="23" x14ac:dyDescent="0.25">
      <c r="A27" s="45" t="s">
        <v>210</v>
      </c>
      <c r="B27" s="57">
        <f>SUM(B26*0.65)</f>
        <v>24695.086000000003</v>
      </c>
      <c r="C27" s="57">
        <f t="shared" ref="C27:M27" si="5">SUM(C26*0.65)</f>
        <v>12351.690000000002</v>
      </c>
      <c r="D27" s="57">
        <f t="shared" si="5"/>
        <v>13443.651000000002</v>
      </c>
      <c r="E27" s="57">
        <f t="shared" si="5"/>
        <v>16671.759000000002</v>
      </c>
      <c r="F27" s="57">
        <f t="shared" si="5"/>
        <v>16200.405000000001</v>
      </c>
      <c r="G27" s="57">
        <f t="shared" si="5"/>
        <v>13676.364000000001</v>
      </c>
      <c r="H27" s="57">
        <f t="shared" si="5"/>
        <v>19285.305</v>
      </c>
      <c r="I27" s="57">
        <f t="shared" si="5"/>
        <v>14786.226000000001</v>
      </c>
      <c r="J27" s="57">
        <f t="shared" si="5"/>
        <v>13479.453000000001</v>
      </c>
      <c r="K27" s="57">
        <f t="shared" si="5"/>
        <v>16842.267</v>
      </c>
      <c r="L27" s="57">
        <f t="shared" si="5"/>
        <v>15573.870000000003</v>
      </c>
      <c r="M27" s="57">
        <f t="shared" si="5"/>
        <v>14281.124</v>
      </c>
      <c r="N27" s="58">
        <f>SUM(B27:M27)</f>
        <v>191287.2</v>
      </c>
      <c r="O27" s="119"/>
    </row>
    <row r="28" spans="1:15" ht="23" x14ac:dyDescent="0.25">
      <c r="A28" s="45" t="s">
        <v>211</v>
      </c>
      <c r="B28" s="57">
        <f>SUM(B26*0.35)</f>
        <v>13297.353999999999</v>
      </c>
      <c r="C28" s="57">
        <f t="shared" ref="C28:M28" si="6">SUM(C26*0.35)</f>
        <v>6650.9100000000008</v>
      </c>
      <c r="D28" s="57">
        <f t="shared" si="6"/>
        <v>7238.8890000000001</v>
      </c>
      <c r="E28" s="57">
        <f t="shared" si="6"/>
        <v>8977.1009999999987</v>
      </c>
      <c r="F28" s="57">
        <f t="shared" si="6"/>
        <v>8723.2950000000001</v>
      </c>
      <c r="G28" s="57">
        <f t="shared" si="6"/>
        <v>7364.1959999999999</v>
      </c>
      <c r="H28" s="57">
        <f t="shared" si="6"/>
        <v>10384.395</v>
      </c>
      <c r="I28" s="57">
        <f t="shared" si="6"/>
        <v>7961.8139999999994</v>
      </c>
      <c r="J28" s="57">
        <f t="shared" si="6"/>
        <v>7258.1670000000004</v>
      </c>
      <c r="K28" s="57">
        <f t="shared" si="6"/>
        <v>9068.9129999999986</v>
      </c>
      <c r="L28" s="57">
        <f t="shared" si="6"/>
        <v>8385.93</v>
      </c>
      <c r="M28" s="57">
        <f t="shared" si="6"/>
        <v>7689.8359999999993</v>
      </c>
      <c r="N28" s="58">
        <f>SUM(B28:M28)</f>
        <v>103000.8</v>
      </c>
      <c r="O28" s="119"/>
    </row>
    <row r="29" spans="1:15" ht="23" x14ac:dyDescent="0.25">
      <c r="A29" s="62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8"/>
      <c r="O29" s="119"/>
    </row>
    <row r="30" spans="1:15" ht="35" x14ac:dyDescent="0.25">
      <c r="A30" s="63" t="s">
        <v>43</v>
      </c>
      <c r="B30" s="58">
        <f>(B26+C26+D26)</f>
        <v>77677.580000000016</v>
      </c>
      <c r="C30" s="58"/>
      <c r="D30" s="58"/>
      <c r="E30" s="58">
        <f>(E26+F26+G26)</f>
        <v>71613.119999999995</v>
      </c>
      <c r="F30" s="58"/>
      <c r="G30" s="58"/>
      <c r="H30" s="58">
        <f>(H26+I26+J26)</f>
        <v>73155.360000000015</v>
      </c>
      <c r="I30" s="58"/>
      <c r="J30" s="58"/>
      <c r="K30" s="58">
        <f>(K26+L26+M26)</f>
        <v>71841.94</v>
      </c>
      <c r="L30" s="58"/>
      <c r="M30" s="58"/>
      <c r="N30" s="58"/>
      <c r="O30" s="118" t="s">
        <v>44</v>
      </c>
    </row>
    <row r="31" spans="1:15" ht="23" x14ac:dyDescent="0.25">
      <c r="A31" s="46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121"/>
    </row>
    <row r="32" spans="1:15" ht="23" x14ac:dyDescent="0.25">
      <c r="A32" s="45" t="s">
        <v>45</v>
      </c>
      <c r="B32" s="47" t="s">
        <v>24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64">
        <f>(N22/N24)</f>
        <v>3.0252654705236179</v>
      </c>
      <c r="O32" s="118" t="s">
        <v>46</v>
      </c>
    </row>
    <row r="33" spans="1:15" ht="23" x14ac:dyDescent="0.25">
      <c r="A33" s="46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47" t="s">
        <v>24</v>
      </c>
      <c r="O33" s="122"/>
    </row>
    <row r="34" spans="1:15" ht="52" x14ac:dyDescent="0.25">
      <c r="A34" s="45" t="s">
        <v>47</v>
      </c>
      <c r="B34" s="115">
        <v>34300</v>
      </c>
      <c r="C34" s="115">
        <v>34500</v>
      </c>
      <c r="D34" s="115">
        <v>37550</v>
      </c>
      <c r="E34" s="115">
        <v>32950</v>
      </c>
      <c r="F34" s="115">
        <v>45250</v>
      </c>
      <c r="G34" s="115">
        <v>38200</v>
      </c>
      <c r="H34" s="115">
        <v>40250</v>
      </c>
      <c r="I34" s="115">
        <v>41300</v>
      </c>
      <c r="J34" s="115">
        <v>37650</v>
      </c>
      <c r="K34" s="115">
        <v>38350</v>
      </c>
      <c r="L34" s="115">
        <v>43500</v>
      </c>
      <c r="M34" s="115">
        <v>76200</v>
      </c>
      <c r="N34" s="57">
        <f>SUM(B34:M34)</f>
        <v>500000</v>
      </c>
      <c r="O34" s="118" t="s">
        <v>208</v>
      </c>
    </row>
    <row r="35" spans="1:15" ht="23" x14ac:dyDescent="0.25">
      <c r="A35" s="65" t="s">
        <v>48</v>
      </c>
      <c r="B35" s="66">
        <f t="shared" ref="B35:N35" si="7">(B34/$N$34)</f>
        <v>6.8599999999999994E-2</v>
      </c>
      <c r="C35" s="66">
        <f t="shared" si="7"/>
        <v>6.9000000000000006E-2</v>
      </c>
      <c r="D35" s="66">
        <f t="shared" si="7"/>
        <v>7.51E-2</v>
      </c>
      <c r="E35" s="66">
        <f t="shared" si="7"/>
        <v>6.59E-2</v>
      </c>
      <c r="F35" s="66">
        <f t="shared" si="7"/>
        <v>9.0499999999999997E-2</v>
      </c>
      <c r="G35" s="66">
        <f t="shared" si="7"/>
        <v>7.6399999999999996E-2</v>
      </c>
      <c r="H35" s="66">
        <f t="shared" si="7"/>
        <v>8.0500000000000002E-2</v>
      </c>
      <c r="I35" s="66">
        <f t="shared" si="7"/>
        <v>8.2600000000000007E-2</v>
      </c>
      <c r="J35" s="66">
        <f t="shared" si="7"/>
        <v>7.5300000000000006E-2</v>
      </c>
      <c r="K35" s="66">
        <f t="shared" si="7"/>
        <v>7.6700000000000004E-2</v>
      </c>
      <c r="L35" s="66">
        <f t="shared" si="7"/>
        <v>8.6999999999999994E-2</v>
      </c>
      <c r="M35" s="66">
        <f t="shared" si="7"/>
        <v>0.15240000000000001</v>
      </c>
      <c r="N35" s="66">
        <f t="shared" si="7"/>
        <v>1</v>
      </c>
      <c r="O35" s="118"/>
    </row>
    <row r="36" spans="1:15" x14ac:dyDescent="0.2">
      <c r="A36" s="67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9"/>
    </row>
    <row r="37" spans="1:15" x14ac:dyDescent="0.2">
      <c r="A37" s="67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9"/>
    </row>
  </sheetData>
  <mergeCells count="1">
    <mergeCell ref="C5:M5"/>
  </mergeCells>
  <pageMargins left="0.7" right="0.7" top="0.75" bottom="0.75" header="0.3" footer="0.3"/>
  <pageSetup scale="38" fitToHeight="2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Taskmaster</vt:lpstr>
      <vt:lpstr>Bookkeeping Checklist</vt:lpstr>
      <vt:lpstr>Scorecard</vt:lpstr>
      <vt:lpstr>Payroll Budget</vt:lpstr>
      <vt:lpstr>Book Buying Budget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Magistro</dc:creator>
  <cp:lastModifiedBy>Nicole Magistro</cp:lastModifiedBy>
  <cp:lastPrinted>2025-09-03T15:01:55Z</cp:lastPrinted>
  <dcterms:created xsi:type="dcterms:W3CDTF">2025-08-26T21:31:08Z</dcterms:created>
  <dcterms:modified xsi:type="dcterms:W3CDTF">2025-09-08T19:03:46Z</dcterms:modified>
</cp:coreProperties>
</file>